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0360" windowHeight="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<sst xmlns="http://schemas.openxmlformats.org/spreadsheetml/2006/main" count="126" uniqueCount="84">
  <si>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Non-current assets</t>
  </si>
  <si>
    <t>KR</t>
  </si>
  <si>
    <t>Current assets</t>
  </si>
  <si>
    <t>Equity capital</t>
  </si>
  <si>
    <t>Retained earnings</t>
  </si>
  <si>
    <t>- Pre-acq. retained earnings</t>
  </si>
  <si>
    <t>- Post-acq. retained earnings</t>
  </si>
  <si>
    <t>Liabilities</t>
  </si>
  <si>
    <t>Rate</t>
  </si>
  <si>
    <t>$</t>
  </si>
  <si>
    <t>Bal.</t>
  </si>
  <si>
    <t>Goodwill</t>
  </si>
  <si>
    <t>Consideration</t>
  </si>
  <si>
    <t>Share capital</t>
  </si>
  <si>
    <t>Pre-acq. retained earnings</t>
  </si>
  <si>
    <t>FV adj. - Land</t>
  </si>
  <si>
    <t>NCI (6,000 x 20%)</t>
  </si>
  <si>
    <t>At 1.7.2011</t>
  </si>
  <si>
    <t>At 30.6.12</t>
  </si>
  <si>
    <t>Foreign exchange loss</t>
  </si>
  <si>
    <t>H</t>
  </si>
  <si>
    <t>ABC</t>
  </si>
  <si>
    <t>Revenue</t>
  </si>
  <si>
    <t>Group</t>
  </si>
  <si>
    <t>Adj.</t>
  </si>
  <si>
    <t>Operating costs</t>
  </si>
  <si>
    <t>Exchange loss on loan</t>
  </si>
  <si>
    <t>Profit before tax</t>
  </si>
  <si>
    <t>Tax</t>
  </si>
  <si>
    <t>Profit after tax</t>
  </si>
  <si>
    <t>Per question</t>
  </si>
  <si>
    <t>Less: Pre-acq. retained earnings</t>
  </si>
  <si>
    <t>Less: Exchange loss on loan</t>
  </si>
  <si>
    <t>Statement of financial position</t>
  </si>
  <si>
    <t>Non-current assets (10,000 + 1,500 + 3,300/2)</t>
  </si>
  <si>
    <t>Current assets (5,000 + 1,000 - 400 Inter-co)</t>
  </si>
  <si>
    <t>Total assets</t>
  </si>
  <si>
    <t>Exchange loss on goodwill</t>
  </si>
  <si>
    <t>NCI</t>
  </si>
  <si>
    <t>NCI</t>
  </si>
  <si>
    <t>At acquisition</t>
  </si>
  <si>
    <t>Share of post-acq. R.E.</t>
  </si>
  <si>
    <t>Liabilities (10,000 + (1,000 + 40)/2 - 400)</t>
  </si>
  <si>
    <t>Exchange difference</t>
  </si>
  <si>
    <t>Opening net assets</t>
  </si>
  <si>
    <t>Closing</t>
  </si>
  <si>
    <t>Opening</t>
  </si>
  <si>
    <t>Retained earnings</t>
  </si>
  <si>
    <t>Overall exchange loss</t>
  </si>
  <si>
    <t>Exchange loss</t>
  </si>
  <si>
    <t>Share of ABC (720 x 80%)</t>
  </si>
  <si>
    <t>Revaluation reserves</t>
  </si>
  <si>
    <t>(1,260 x 20%)</t>
  </si>
  <si>
    <t>80% Group</t>
  </si>
  <si>
    <t>Other comprehensive income - amounts which may be reclassified to profit or loss in subsequent years:</t>
  </si>
  <si>
    <t>Exchange differeces on translation of foreign operations (1,090 + 450)</t>
  </si>
  <si>
    <t>Total comprehensive income</t>
  </si>
  <si>
    <t>Profit attributable to:</t>
  </si>
  <si>
    <t>Owners of parent (Bal. fig.)</t>
  </si>
  <si>
    <t>NCI [(20% x (1,260 /1.75)</t>
  </si>
  <si>
    <t>Total comprehensive income for the year attributable to:</t>
  </si>
  <si>
    <t>Owners of parent</t>
  </si>
  <si>
    <t>NCI (144 (as above) - 218)</t>
  </si>
  <si>
    <t>At acq. date</t>
  </si>
  <si>
    <t>Net assets</t>
  </si>
  <si>
    <t>FV of net assets = KR6,000</t>
  </si>
  <si>
    <t>At reporting date</t>
  </si>
  <si>
    <t>Post-acq. retained earnings</t>
  </si>
  <si>
    <t>W1 Loss exchange loss</t>
  </si>
  <si>
    <t>1 June S received loan of $400 @ 1.90 = KR 760</t>
  </si>
  <si>
    <t>30 June restate loan at closing rate @ 2.0 = KR800</t>
  </si>
  <si>
    <t>Exchange loss of KR40</t>
  </si>
  <si>
    <t>Dr. Group retained earnings</t>
  </si>
  <si>
    <t>Dr. NCI</t>
  </si>
  <si>
    <t>Cr. Loan</t>
  </si>
  <si>
    <t>$m</t>
  </si>
  <si>
    <t>Share</t>
  </si>
  <si>
    <t>Premium</t>
  </si>
  <si>
    <t>R.E.</t>
  </si>
  <si>
    <t>Post-acq.</t>
  </si>
  <si>
    <t>Non-current liab.</t>
  </si>
  <si>
    <t>Current liab.</t>
  </si>
  <si>
    <t>Answer 1</t>
  </si>
  <si>
    <t>Chapter 14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</si>
</sst>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_);_(@_)"/>
    <numFmt numFmtId="181" formatCode="_(* #,##0_);_(* \(#,##0\);_(* &quot;-&quot;?_);_(@_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33" applyNumberFormat="1" applyFont="1" applyAlignment="1">
      <alignment vertical="center"/>
    </xf>
    <xf numFmtId="177" fontId="3" fillId="0" borderId="10" xfId="33" applyNumberFormat="1" applyFont="1" applyBorder="1" applyAlignment="1">
      <alignment vertical="center"/>
    </xf>
    <xf numFmtId="177" fontId="3" fillId="0" borderId="11" xfId="33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0" xfId="33" applyNumberFormat="1" applyFont="1" applyAlignment="1">
      <alignment horizontal="center" vertical="center"/>
    </xf>
    <xf numFmtId="177" fontId="3" fillId="0" borderId="10" xfId="33" applyNumberFormat="1" applyFont="1" applyBorder="1" applyAlignment="1">
      <alignment horizontal="center" vertical="center"/>
    </xf>
    <xf numFmtId="177" fontId="3" fillId="0" borderId="11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0" xfId="33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2" xfId="3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3" xfId="33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0" xfId="33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177" fontId="3" fillId="0" borderId="15" xfId="33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177" fontId="37" fillId="0" borderId="0" xfId="0" applyNumberFormat="1" applyFont="1" applyAlignment="1">
      <alignment horizontal="center" vertical="center"/>
    </xf>
    <xf numFmtId="176" fontId="37" fillId="0" borderId="0" xfId="33" applyNumberFormat="1" applyFont="1" applyAlignment="1">
      <alignment vertical="center"/>
    </xf>
    <xf numFmtId="177" fontId="37" fillId="0" borderId="0" xfId="33" applyNumberFormat="1" applyFont="1" applyAlignment="1">
      <alignment vertical="center"/>
    </xf>
    <xf numFmtId="177" fontId="37" fillId="0" borderId="0" xfId="33" applyNumberFormat="1" applyFont="1" applyAlignment="1">
      <alignment horizontal="center" vertical="center"/>
    </xf>
    <xf numFmtId="43" fontId="37" fillId="0" borderId="0" xfId="33" applyNumberFormat="1" applyFont="1" applyAlignment="1">
      <alignment vertical="center"/>
    </xf>
    <xf numFmtId="177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0" xfId="33" applyFont="1" applyAlignment="1">
      <alignment horizontal="center" vertical="center"/>
    </xf>
    <xf numFmtId="43" fontId="0" fillId="0" borderId="10" xfId="33" applyFont="1" applyBorder="1" applyAlignment="1">
      <alignment horizontal="center" vertical="center"/>
    </xf>
    <xf numFmtId="43" fontId="0" fillId="0" borderId="0" xfId="33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B29">
      <selection activeCell="N32" sqref="N32"/>
    </sheetView>
  </sheetViews>
  <sheetFormatPr defaultColWidth="9.00390625" defaultRowHeight="15.75"/>
  <cols>
    <col min="1" max="1" width="25.125" style="1" customWidth="1"/>
    <col min="2" max="2" width="10.50390625" style="1" customWidth="1"/>
    <col min="3" max="3" width="10.875" style="1" customWidth="1"/>
    <col min="4" max="4" width="9.00390625" style="4" customWidth="1"/>
    <col min="5" max="5" width="10.375" style="4" bestFit="1" customWidth="1"/>
    <col min="6" max="6" width="9.00390625" style="1" customWidth="1"/>
    <col min="7" max="7" width="9.75390625" style="1" customWidth="1"/>
    <col min="8" max="8" width="18.75390625" style="1" customWidth="1"/>
    <col min="9" max="10" width="11.50390625" style="4" bestFit="1" customWidth="1"/>
    <col min="11" max="11" width="9.125" style="4" bestFit="1" customWidth="1"/>
    <col min="12" max="12" width="11.50390625" style="4" bestFit="1" customWidth="1"/>
    <col min="13" max="13" width="10.375" style="1" bestFit="1" customWidth="1"/>
    <col min="14" max="14" width="10.875" style="1" bestFit="1" customWidth="1"/>
    <col min="15" max="15" width="9.75390625" style="5" hidden="1" customWidth="1"/>
    <col min="16" max="16" width="0" style="1" hidden="1" customWidth="1"/>
    <col min="17" max="16384" width="9.00390625" style="1" customWidth="1"/>
  </cols>
  <sheetData>
    <row r="1" ht="15">
      <c r="A1" s="11" t="s">
        <v>83</v>
      </c>
    </row>
    <row r="2" ht="15">
      <c r="A2" s="11" t="s">
        <v>82</v>
      </c>
    </row>
    <row r="4" ht="15">
      <c r="A4" s="1" t="s">
        <v>68</v>
      </c>
    </row>
    <row r="5" ht="15">
      <c r="A5" s="1" t="s">
        <v>69</v>
      </c>
    </row>
    <row r="6" ht="15">
      <c r="A6" s="1" t="s">
        <v>70</v>
      </c>
    </row>
    <row r="7" spans="1:3" ht="15">
      <c r="A7" s="1" t="s">
        <v>71</v>
      </c>
      <c r="B7" s="4"/>
      <c r="C7" s="4"/>
    </row>
    <row r="8" spans="2:3" ht="15">
      <c r="B8" s="4" t="s">
        <v>1</v>
      </c>
      <c r="C8" s="4" t="s">
        <v>1</v>
      </c>
    </row>
    <row r="9" spans="1:2" ht="15">
      <c r="A9" s="1" t="s">
        <v>72</v>
      </c>
      <c r="B9" s="1">
        <f>40*0.8</f>
        <v>32</v>
      </c>
    </row>
    <row r="10" spans="1:2" ht="15">
      <c r="A10" s="1" t="s">
        <v>73</v>
      </c>
      <c r="B10" s="1">
        <f>40*0.2</f>
        <v>8</v>
      </c>
    </row>
    <row r="11" spans="1:3" ht="15">
      <c r="A11" s="1" t="s">
        <v>74</v>
      </c>
      <c r="C11" s="1">
        <v>40</v>
      </c>
    </row>
    <row r="12" spans="1:5" ht="15">
      <c r="A12" s="2"/>
      <c r="B12" s="2"/>
      <c r="C12" s="2"/>
      <c r="D12" s="15"/>
      <c r="E12" s="15"/>
    </row>
    <row r="13" spans="3:14" ht="15">
      <c r="C13" s="4" t="s">
        <v>1</v>
      </c>
      <c r="D13" s="4" t="s">
        <v>8</v>
      </c>
      <c r="E13" s="4" t="s">
        <v>9</v>
      </c>
      <c r="I13" s="4" t="s">
        <v>20</v>
      </c>
      <c r="J13" s="19" t="s">
        <v>21</v>
      </c>
      <c r="M13" s="4" t="s">
        <v>24</v>
      </c>
      <c r="N13" s="4" t="s">
        <v>23</v>
      </c>
    </row>
    <row r="14" spans="1:14" ht="15">
      <c r="A14" s="1" t="s">
        <v>0</v>
      </c>
      <c r="C14" s="5">
        <f>3000+3300</f>
        <v>6300</v>
      </c>
      <c r="D14" s="4">
        <v>2</v>
      </c>
      <c r="E14" s="8">
        <f>C14/D14</f>
        <v>3150</v>
      </c>
      <c r="I14" s="4" t="s">
        <v>9</v>
      </c>
      <c r="J14" s="17" t="s">
        <v>1</v>
      </c>
      <c r="K14" s="20" t="s">
        <v>8</v>
      </c>
      <c r="L14" s="4" t="s">
        <v>9</v>
      </c>
      <c r="M14" s="4" t="s">
        <v>9</v>
      </c>
      <c r="N14" s="4" t="s">
        <v>9</v>
      </c>
    </row>
    <row r="15" spans="1:14" ht="15">
      <c r="A15" s="1" t="s">
        <v>2</v>
      </c>
      <c r="C15" s="6">
        <v>2000</v>
      </c>
      <c r="D15" s="4">
        <v>2</v>
      </c>
      <c r="E15" s="9">
        <f>C15/D15</f>
        <v>1000</v>
      </c>
      <c r="H15" s="1" t="s">
        <v>22</v>
      </c>
      <c r="I15" s="12">
        <v>25000</v>
      </c>
      <c r="J15" s="18">
        <v>35000</v>
      </c>
      <c r="K15" s="21">
        <v>1.75</v>
      </c>
      <c r="L15" s="12">
        <f>J15/K15</f>
        <v>20000</v>
      </c>
      <c r="M15" s="5">
        <v>-1000</v>
      </c>
      <c r="N15" s="5">
        <f>I15+L15+M15</f>
        <v>44000</v>
      </c>
    </row>
    <row r="16" spans="3:14" ht="15.75" thickBot="1">
      <c r="C16" s="7">
        <f>C14+C15</f>
        <v>8300</v>
      </c>
      <c r="E16" s="10">
        <f>E14+E15</f>
        <v>4150</v>
      </c>
      <c r="H16" s="1" t="s">
        <v>25</v>
      </c>
      <c r="I16" s="12">
        <v>-15000</v>
      </c>
      <c r="J16" s="18">
        <v>-26250</v>
      </c>
      <c r="K16" s="21">
        <v>1.75</v>
      </c>
      <c r="L16" s="12">
        <f>J16/K16</f>
        <v>-15000</v>
      </c>
      <c r="M16" s="5">
        <v>1000</v>
      </c>
      <c r="N16" s="5"/>
    </row>
    <row r="17" spans="3:14" ht="15.75" thickTop="1">
      <c r="C17" s="5"/>
      <c r="H17" s="1" t="s">
        <v>26</v>
      </c>
      <c r="I17" s="12"/>
      <c r="J17" s="18">
        <v>-40</v>
      </c>
      <c r="K17" s="21">
        <v>1.75</v>
      </c>
      <c r="L17" s="12">
        <f>J17/K17</f>
        <v>-22.857142857142858</v>
      </c>
      <c r="M17" s="5"/>
      <c r="N17" s="6">
        <f>I16+L16+M16+L17</f>
        <v>-29022.85714285714</v>
      </c>
    </row>
    <row r="18" spans="1:14" ht="15">
      <c r="A18" s="1" t="s">
        <v>3</v>
      </c>
      <c r="C18" s="5">
        <v>1500</v>
      </c>
      <c r="D18" s="4">
        <v>1.5</v>
      </c>
      <c r="E18" s="8">
        <f>C18/D18</f>
        <v>1000</v>
      </c>
      <c r="H18" s="1" t="s">
        <v>27</v>
      </c>
      <c r="I18" s="12"/>
      <c r="J18" s="18"/>
      <c r="K18" s="21"/>
      <c r="L18" s="12"/>
      <c r="M18" s="5"/>
      <c r="N18" s="5">
        <f>N15+N17</f>
        <v>14977.142857142859</v>
      </c>
    </row>
    <row r="19" spans="1:14" ht="15">
      <c r="A19" s="1" t="s">
        <v>4</v>
      </c>
      <c r="C19" s="5"/>
      <c r="H19" s="1" t="s">
        <v>28</v>
      </c>
      <c r="I19" s="12">
        <v>-8000</v>
      </c>
      <c r="J19" s="18">
        <v>-7450</v>
      </c>
      <c r="K19" s="21">
        <v>1.75</v>
      </c>
      <c r="L19" s="12">
        <f>J19/K19</f>
        <v>-4257.142857142857</v>
      </c>
      <c r="M19" s="5"/>
      <c r="N19" s="6">
        <f>I19+L19</f>
        <v>-12257.142857142857</v>
      </c>
    </row>
    <row r="20" spans="1:14" ht="15">
      <c r="A20" s="3" t="s">
        <v>5</v>
      </c>
      <c r="C20" s="5">
        <v>1200</v>
      </c>
      <c r="D20" s="4">
        <v>1.5</v>
      </c>
      <c r="E20" s="8">
        <f>C20/D20</f>
        <v>800</v>
      </c>
      <c r="H20" s="1" t="s">
        <v>29</v>
      </c>
      <c r="I20" s="12"/>
      <c r="J20" s="18"/>
      <c r="K20" s="21"/>
      <c r="L20" s="12"/>
      <c r="M20" s="5"/>
      <c r="N20" s="5">
        <f>N18+N19</f>
        <v>2720.000000000002</v>
      </c>
    </row>
    <row r="21" spans="1:14" ht="15">
      <c r="A21" s="3" t="s">
        <v>6</v>
      </c>
      <c r="C21" s="5">
        <f>2500-C20</f>
        <v>1300</v>
      </c>
      <c r="D21" s="4" t="s">
        <v>10</v>
      </c>
      <c r="E21" s="8">
        <f>E25-E18-E20-E24-E22</f>
        <v>-350</v>
      </c>
      <c r="I21" s="12"/>
      <c r="J21" s="12"/>
      <c r="K21" s="16"/>
      <c r="L21" s="12"/>
      <c r="M21" s="5"/>
      <c r="N21" s="5"/>
    </row>
    <row r="22" spans="1:14" ht="15">
      <c r="A22" s="1" t="s">
        <v>51</v>
      </c>
      <c r="C22" s="5">
        <v>3300</v>
      </c>
      <c r="D22" s="4">
        <v>1.5</v>
      </c>
      <c r="E22" s="8">
        <f>C22/D22</f>
        <v>2200</v>
      </c>
      <c r="H22" s="1" t="s">
        <v>54</v>
      </c>
      <c r="I22" s="12"/>
      <c r="J22" s="12"/>
      <c r="K22" s="16"/>
      <c r="L22" s="12"/>
      <c r="M22" s="5"/>
      <c r="N22" s="5"/>
    </row>
    <row r="23" spans="3:14" ht="15">
      <c r="C23" s="5"/>
      <c r="H23" s="1" t="s">
        <v>55</v>
      </c>
      <c r="I23" s="12"/>
      <c r="J23" s="12"/>
      <c r="K23" s="16"/>
      <c r="L23" s="12"/>
      <c r="M23" s="5"/>
      <c r="N23" s="6">
        <v>-1540</v>
      </c>
    </row>
    <row r="24" spans="1:14" ht="15.75" thickBot="1">
      <c r="A24" s="1" t="s">
        <v>7</v>
      </c>
      <c r="C24" s="6">
        <v>1000</v>
      </c>
      <c r="D24" s="4">
        <v>2</v>
      </c>
      <c r="E24" s="9">
        <f>C24/D24</f>
        <v>500</v>
      </c>
      <c r="H24" s="1" t="s">
        <v>56</v>
      </c>
      <c r="I24" s="12"/>
      <c r="J24" s="12"/>
      <c r="K24" s="16"/>
      <c r="L24" s="12"/>
      <c r="M24" s="5"/>
      <c r="N24" s="7">
        <f>N20+N23</f>
        <v>1180.0000000000018</v>
      </c>
    </row>
    <row r="25" spans="3:14" ht="16.5" thickBot="1" thickTop="1">
      <c r="C25" s="7">
        <f>SUM(C18:C24)</f>
        <v>8300</v>
      </c>
      <c r="E25" s="10">
        <f>E16</f>
        <v>4150</v>
      </c>
      <c r="I25" s="12"/>
      <c r="J25" s="12"/>
      <c r="K25" s="16"/>
      <c r="L25" s="12"/>
      <c r="M25" s="5"/>
      <c r="N25" s="5"/>
    </row>
    <row r="26" spans="1:14" ht="15.75" thickTop="1">
      <c r="A26" s="2"/>
      <c r="B26" s="2"/>
      <c r="C26" s="6"/>
      <c r="D26" s="15"/>
      <c r="E26" s="15"/>
      <c r="H26" s="11" t="s">
        <v>57</v>
      </c>
      <c r="I26" s="12"/>
      <c r="J26" s="12"/>
      <c r="K26" s="12"/>
      <c r="L26" s="12"/>
      <c r="M26" s="5"/>
      <c r="N26" s="5"/>
    </row>
    <row r="27" spans="1:14" ht="15">
      <c r="A27" s="11" t="s">
        <v>11</v>
      </c>
      <c r="B27" s="4" t="s">
        <v>1</v>
      </c>
      <c r="C27" s="4" t="s">
        <v>1</v>
      </c>
      <c r="D27" s="4" t="s">
        <v>8</v>
      </c>
      <c r="E27" s="4" t="s">
        <v>9</v>
      </c>
      <c r="H27" s="1" t="s">
        <v>58</v>
      </c>
      <c r="I27" s="12"/>
      <c r="J27" s="12"/>
      <c r="K27" s="12"/>
      <c r="L27" s="12"/>
      <c r="M27" s="5"/>
      <c r="N27" s="5">
        <f>N29-N28</f>
        <v>2576</v>
      </c>
    </row>
    <row r="28" spans="1:14" ht="15">
      <c r="A28" s="1" t="s">
        <v>12</v>
      </c>
      <c r="C28" s="5">
        <f>E28*D28</f>
        <v>7500</v>
      </c>
      <c r="D28" s="4">
        <v>1.5</v>
      </c>
      <c r="E28" s="12">
        <v>5000</v>
      </c>
      <c r="H28" s="1" t="s">
        <v>59</v>
      </c>
      <c r="I28" s="12"/>
      <c r="J28" s="12"/>
      <c r="K28" s="12"/>
      <c r="L28" s="12"/>
      <c r="M28" s="5"/>
      <c r="N28" s="6">
        <v>144</v>
      </c>
    </row>
    <row r="29" spans="1:14" ht="15.75" thickBot="1">
      <c r="A29" s="1" t="s">
        <v>16</v>
      </c>
      <c r="C29" s="6">
        <f>B34*0.2</f>
        <v>1200</v>
      </c>
      <c r="D29" s="4">
        <v>1.5</v>
      </c>
      <c r="E29" s="13">
        <f>C29/D29</f>
        <v>800</v>
      </c>
      <c r="I29" s="12"/>
      <c r="J29" s="12"/>
      <c r="K29" s="12"/>
      <c r="L29" s="12"/>
      <c r="M29" s="5"/>
      <c r="N29" s="7">
        <v>2720</v>
      </c>
    </row>
    <row r="30" spans="3:14" ht="15.75" thickTop="1">
      <c r="C30" s="5">
        <f>C28+C29</f>
        <v>8700</v>
      </c>
      <c r="E30" s="12">
        <f>E28+E29</f>
        <v>5800</v>
      </c>
      <c r="H30" s="11" t="s">
        <v>60</v>
      </c>
      <c r="I30" s="12"/>
      <c r="J30" s="12"/>
      <c r="K30" s="12"/>
      <c r="L30" s="12"/>
      <c r="M30" s="5"/>
      <c r="N30" s="5"/>
    </row>
    <row r="31" spans="1:14" ht="15">
      <c r="A31" s="1" t="s">
        <v>13</v>
      </c>
      <c r="B31" s="5">
        <v>1500</v>
      </c>
      <c r="C31" s="5"/>
      <c r="E31" s="12"/>
      <c r="H31" s="1" t="s">
        <v>61</v>
      </c>
      <c r="I31" s="12"/>
      <c r="J31" s="12"/>
      <c r="K31" s="12"/>
      <c r="L31" s="12"/>
      <c r="M31" s="5"/>
      <c r="N31" s="5">
        <f>O32-N32</f>
        <v>1254.0000000000018</v>
      </c>
    </row>
    <row r="32" spans="1:15" ht="15.75" thickBot="1">
      <c r="A32" s="1" t="s">
        <v>14</v>
      </c>
      <c r="B32" s="5">
        <v>1200</v>
      </c>
      <c r="C32" s="5"/>
      <c r="E32" s="12"/>
      <c r="H32" s="1" t="s">
        <v>62</v>
      </c>
      <c r="N32" s="6">
        <v>-74</v>
      </c>
      <c r="O32" s="29">
        <f>N24</f>
        <v>1180.0000000000018</v>
      </c>
    </row>
    <row r="33" spans="1:8" ht="15.75" thickTop="1">
      <c r="A33" s="1" t="s">
        <v>15</v>
      </c>
      <c r="B33" s="6">
        <v>3300</v>
      </c>
      <c r="C33" s="5"/>
      <c r="E33" s="12"/>
      <c r="H33" s="11" t="s">
        <v>33</v>
      </c>
    </row>
    <row r="34" spans="2:14" ht="15">
      <c r="B34" s="5">
        <f>SUM(B31:B33)</f>
        <v>6000</v>
      </c>
      <c r="C34" s="6">
        <f>-B34</f>
        <v>-6000</v>
      </c>
      <c r="D34" s="4">
        <v>1.5</v>
      </c>
      <c r="E34" s="13">
        <f>C34/D34</f>
        <v>-4000</v>
      </c>
      <c r="H34" s="1" t="s">
        <v>34</v>
      </c>
      <c r="N34" s="5">
        <f>10000+1500+3300/2</f>
        <v>13150</v>
      </c>
    </row>
    <row r="35" spans="1:14" ht="15">
      <c r="A35" s="1" t="s">
        <v>17</v>
      </c>
      <c r="C35" s="5">
        <f>C30+C34</f>
        <v>2700</v>
      </c>
      <c r="E35" s="12">
        <f>E30+E34</f>
        <v>1800</v>
      </c>
      <c r="H35" s="1" t="s">
        <v>11</v>
      </c>
      <c r="N35" s="6">
        <v>1350</v>
      </c>
    </row>
    <row r="36" spans="1:14" ht="15">
      <c r="A36" s="1" t="s">
        <v>19</v>
      </c>
      <c r="C36" s="5"/>
      <c r="E36" s="12">
        <f>E38-E35</f>
        <v>-450</v>
      </c>
      <c r="N36" s="5">
        <f>N34+N35</f>
        <v>14500</v>
      </c>
    </row>
    <row r="37" spans="1:14" ht="15">
      <c r="A37" s="1" t="s">
        <v>18</v>
      </c>
      <c r="C37" s="6"/>
      <c r="E37" s="13"/>
      <c r="H37" s="1" t="s">
        <v>35</v>
      </c>
      <c r="N37" s="6">
        <f>5000+1000-400</f>
        <v>5600</v>
      </c>
    </row>
    <row r="38" spans="1:14" ht="15.75" thickBot="1">
      <c r="A38" s="1" t="s">
        <v>11</v>
      </c>
      <c r="C38" s="7">
        <v>2700</v>
      </c>
      <c r="D38" s="4">
        <v>2</v>
      </c>
      <c r="E38" s="14">
        <f>C38/D38</f>
        <v>1350</v>
      </c>
      <c r="H38" s="1" t="s">
        <v>36</v>
      </c>
      <c r="N38" s="7">
        <f>N36+N37</f>
        <v>20100</v>
      </c>
    </row>
    <row r="39" spans="1:14" ht="15.75" thickTop="1">
      <c r="A39" s="2"/>
      <c r="B39" s="2"/>
      <c r="C39" s="2"/>
      <c r="D39" s="15"/>
      <c r="E39" s="13"/>
      <c r="N39" s="5"/>
    </row>
    <row r="40" spans="1:15" ht="15">
      <c r="A40" s="11" t="s">
        <v>4</v>
      </c>
      <c r="B40" s="4" t="s">
        <v>20</v>
      </c>
      <c r="C40" s="4" t="s">
        <v>21</v>
      </c>
      <c r="E40" s="12"/>
      <c r="H40" s="1" t="s">
        <v>13</v>
      </c>
      <c r="N40" s="5">
        <v>6000</v>
      </c>
      <c r="O40" s="5">
        <v>6000</v>
      </c>
    </row>
    <row r="41" spans="1:16" ht="15">
      <c r="A41" s="11"/>
      <c r="B41" s="4" t="s">
        <v>9</v>
      </c>
      <c r="C41" s="4" t="s">
        <v>1</v>
      </c>
      <c r="E41" s="12" t="s">
        <v>9</v>
      </c>
      <c r="H41" s="1" t="s">
        <v>4</v>
      </c>
      <c r="N41" s="5">
        <f>B48</f>
        <v>4576</v>
      </c>
      <c r="O41" s="5">
        <f>B42+E21*0.8</f>
        <v>3720</v>
      </c>
      <c r="P41" s="22">
        <f>N41-O41</f>
        <v>856</v>
      </c>
    </row>
    <row r="42" spans="1:15" ht="15">
      <c r="A42" s="1" t="s">
        <v>30</v>
      </c>
      <c r="B42" s="5">
        <v>4000</v>
      </c>
      <c r="C42" s="5">
        <v>2500</v>
      </c>
      <c r="H42" s="1" t="s">
        <v>49</v>
      </c>
      <c r="N42" s="27">
        <f>F63*0.8</f>
        <v>-872</v>
      </c>
      <c r="O42" s="5">
        <v>0</v>
      </c>
    </row>
    <row r="43" spans="1:15" ht="15">
      <c r="A43" s="1" t="s">
        <v>31</v>
      </c>
      <c r="C43" s="6">
        <v>-1200</v>
      </c>
      <c r="H43" s="1" t="s">
        <v>37</v>
      </c>
      <c r="N43" s="6">
        <v>-450</v>
      </c>
      <c r="O43" s="5">
        <v>-450</v>
      </c>
    </row>
    <row r="44" spans="3:14" ht="15">
      <c r="C44" s="22">
        <f>C42+C43</f>
        <v>1300</v>
      </c>
      <c r="N44" s="5">
        <f>SUM(N40:N43)</f>
        <v>9254</v>
      </c>
    </row>
    <row r="45" spans="1:15" ht="15">
      <c r="A45" s="1" t="s">
        <v>32</v>
      </c>
      <c r="C45" s="6">
        <v>-40</v>
      </c>
      <c r="H45" s="1" t="s">
        <v>38</v>
      </c>
      <c r="N45" s="6">
        <f>E54</f>
        <v>726</v>
      </c>
      <c r="O45" s="6">
        <f>E51+E21*0.2</f>
        <v>530</v>
      </c>
    </row>
    <row r="46" spans="3:15" ht="15">
      <c r="C46" s="23">
        <f>C44+C45</f>
        <v>1260</v>
      </c>
      <c r="D46" s="4">
        <v>1.75</v>
      </c>
      <c r="E46" s="9">
        <f>C46/D46</f>
        <v>720</v>
      </c>
      <c r="F46" s="1">
        <v>2</v>
      </c>
      <c r="G46" s="22">
        <f>C46/F46</f>
        <v>630</v>
      </c>
      <c r="N46" s="22">
        <f>N44+N45</f>
        <v>9980</v>
      </c>
      <c r="O46" s="5">
        <f>SUM(O40:O45)</f>
        <v>9800</v>
      </c>
    </row>
    <row r="47" spans="1:15" ht="15">
      <c r="A47" s="1" t="s">
        <v>50</v>
      </c>
      <c r="B47" s="24">
        <f>E46*0.8</f>
        <v>576</v>
      </c>
      <c r="G47" s="22">
        <f>E46-G46</f>
        <v>90</v>
      </c>
      <c r="H47" s="1" t="s">
        <v>42</v>
      </c>
      <c r="N47" s="6">
        <f>10000+(1000+40)/2-400</f>
        <v>10120</v>
      </c>
      <c r="O47" s="6">
        <v>10120</v>
      </c>
    </row>
    <row r="48" spans="2:15" ht="15.75" thickBot="1">
      <c r="B48" s="22">
        <f>B42+B47</f>
        <v>4576</v>
      </c>
      <c r="N48" s="25">
        <f>N46+N47</f>
        <v>20100</v>
      </c>
      <c r="O48" s="7">
        <f>O46+O47</f>
        <v>19920</v>
      </c>
    </row>
    <row r="49" spans="1:14" ht="15.75" thickTop="1">
      <c r="A49" s="2"/>
      <c r="B49" s="2"/>
      <c r="C49" s="2"/>
      <c r="D49" s="15"/>
      <c r="E49" s="15"/>
      <c r="N49" s="22"/>
    </row>
    <row r="50" spans="1:5" ht="15">
      <c r="A50" s="11" t="s">
        <v>39</v>
      </c>
      <c r="C50" s="4" t="s">
        <v>1</v>
      </c>
      <c r="E50" s="4" t="s">
        <v>9</v>
      </c>
    </row>
    <row r="51" spans="1:15" ht="15">
      <c r="A51" s="1" t="s">
        <v>40</v>
      </c>
      <c r="C51" s="5">
        <v>1200</v>
      </c>
      <c r="D51" s="4">
        <v>2</v>
      </c>
      <c r="E51" s="12">
        <f>C51/D51</f>
        <v>600</v>
      </c>
      <c r="N51" s="22">
        <f>N38-N48</f>
        <v>0</v>
      </c>
      <c r="O51" s="5">
        <f>N38-O48</f>
        <v>180</v>
      </c>
    </row>
    <row r="52" spans="1:5" ht="15">
      <c r="A52" s="1" t="s">
        <v>41</v>
      </c>
      <c r="C52" s="5"/>
      <c r="E52" s="12"/>
    </row>
    <row r="53" spans="1:5" ht="15">
      <c r="A53" s="1" t="s">
        <v>52</v>
      </c>
      <c r="C53" s="5">
        <f>C46*0.2</f>
        <v>252</v>
      </c>
      <c r="D53" s="4">
        <v>2</v>
      </c>
      <c r="E53" s="13">
        <f>C53/D53</f>
        <v>126</v>
      </c>
    </row>
    <row r="54" ht="15">
      <c r="E54" s="12">
        <f>E51+E53</f>
        <v>726</v>
      </c>
    </row>
    <row r="55" spans="1:5" ht="15">
      <c r="A55" s="2"/>
      <c r="B55" s="2"/>
      <c r="C55" s="2"/>
      <c r="D55" s="15"/>
      <c r="E55" s="15"/>
    </row>
    <row r="56" ht="15">
      <c r="A56" s="11" t="s">
        <v>43</v>
      </c>
    </row>
    <row r="57" spans="1:5" ht="15">
      <c r="A57" s="11" t="s">
        <v>44</v>
      </c>
      <c r="B57" s="1" t="s">
        <v>45</v>
      </c>
      <c r="C57" s="5">
        <v>6000</v>
      </c>
      <c r="D57" s="4">
        <v>2</v>
      </c>
      <c r="E57" s="12">
        <f>C57/D57</f>
        <v>3000</v>
      </c>
    </row>
    <row r="58" spans="2:5" ht="15">
      <c r="B58" s="1" t="s">
        <v>46</v>
      </c>
      <c r="C58" s="5">
        <v>6000</v>
      </c>
      <c r="D58" s="4">
        <v>1.5</v>
      </c>
      <c r="E58" s="13">
        <f>C58/D58</f>
        <v>4000</v>
      </c>
    </row>
    <row r="59" spans="5:6" ht="15">
      <c r="E59" s="12"/>
      <c r="F59" s="12">
        <f>E57-E58</f>
        <v>-1000</v>
      </c>
    </row>
    <row r="60" spans="1:5" ht="15">
      <c r="A60" s="11" t="s">
        <v>47</v>
      </c>
      <c r="B60" s="1" t="s">
        <v>45</v>
      </c>
      <c r="C60" s="5">
        <v>1260</v>
      </c>
      <c r="D60" s="4">
        <v>2</v>
      </c>
      <c r="E60" s="8">
        <f>C60/D60</f>
        <v>630</v>
      </c>
    </row>
    <row r="61" spans="2:5" ht="15">
      <c r="B61" s="1" t="s">
        <v>46</v>
      </c>
      <c r="C61" s="5">
        <v>1260</v>
      </c>
      <c r="D61" s="4">
        <v>1.75</v>
      </c>
      <c r="E61" s="8">
        <f>C61/D61</f>
        <v>720</v>
      </c>
    </row>
    <row r="62" ht="15">
      <c r="F62" s="26">
        <f>E60-E61</f>
        <v>-90</v>
      </c>
    </row>
    <row r="63" spans="1:8" ht="15">
      <c r="A63" s="1" t="s">
        <v>48</v>
      </c>
      <c r="F63" s="22">
        <f>F59+F62</f>
        <v>-1090</v>
      </c>
      <c r="G63" s="1" t="s">
        <v>53</v>
      </c>
      <c r="H63" s="28">
        <f>F63*0.8</f>
        <v>-872</v>
      </c>
    </row>
    <row r="64" spans="7:8" ht="15">
      <c r="G64" s="1" t="s">
        <v>38</v>
      </c>
      <c r="H64" s="28">
        <f>F63*0.2</f>
        <v>-218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22.25390625" style="0" customWidth="1"/>
    <col min="6" max="6" width="9.00390625" style="40" customWidth="1"/>
  </cols>
  <sheetData>
    <row r="2" ht="16.5">
      <c r="F2" s="40" t="s">
        <v>75</v>
      </c>
    </row>
    <row r="3" spans="1:6" ht="16.5">
      <c r="A3" t="s">
        <v>0</v>
      </c>
      <c r="B3">
        <v>292</v>
      </c>
      <c r="D3">
        <v>4.2</v>
      </c>
      <c r="F3" s="40">
        <f>B3/D3</f>
        <v>69.52380952380952</v>
      </c>
    </row>
    <row r="4" spans="1:6" ht="16.5">
      <c r="A4" t="s">
        <v>2</v>
      </c>
      <c r="B4" s="39">
        <v>204</v>
      </c>
      <c r="D4">
        <v>4.2</v>
      </c>
      <c r="F4" s="41">
        <f>B4/D4</f>
        <v>48.57142857142857</v>
      </c>
    </row>
    <row r="5" spans="2:6" ht="16.5">
      <c r="B5">
        <f>SUM(B3:B4)</f>
        <v>496</v>
      </c>
      <c r="F5" s="42">
        <f>SUM(F3:F4)</f>
        <v>118.09523809523809</v>
      </c>
    </row>
    <row r="7" spans="1:6" ht="16.5">
      <c r="A7" t="s">
        <v>76</v>
      </c>
      <c r="B7">
        <v>64</v>
      </c>
      <c r="D7">
        <v>5</v>
      </c>
      <c r="F7" s="40">
        <f>B7/D7</f>
        <v>12.8</v>
      </c>
    </row>
    <row r="8" spans="1:6" ht="16.5">
      <c r="A8" t="s">
        <v>77</v>
      </c>
      <c r="B8">
        <v>40</v>
      </c>
      <c r="D8">
        <v>5</v>
      </c>
      <c r="F8" s="40">
        <f>B8/D8</f>
        <v>8</v>
      </c>
    </row>
    <row r="9" spans="1:6" ht="16.5">
      <c r="A9" t="s">
        <v>78</v>
      </c>
      <c r="B9" s="39">
        <v>160</v>
      </c>
      <c r="D9">
        <v>5</v>
      </c>
      <c r="F9" s="41">
        <f>B9/D9</f>
        <v>32</v>
      </c>
    </row>
    <row r="10" spans="2:6" ht="16.5">
      <c r="B10">
        <f>SUM(B7:B9)</f>
        <v>264</v>
      </c>
      <c r="F10" s="42">
        <f>SUM(F7:F9)</f>
        <v>52.8</v>
      </c>
    </row>
    <row r="11" spans="1:6" ht="16.5">
      <c r="A11" t="s">
        <v>79</v>
      </c>
      <c r="B11" s="39">
        <v>30</v>
      </c>
      <c r="D11">
        <v>4.2</v>
      </c>
      <c r="F11" s="41">
        <f>B11/D11</f>
        <v>7.142857142857142</v>
      </c>
    </row>
    <row r="12" spans="2:6" ht="16.5">
      <c r="B12">
        <f>SUM(B10:B11)</f>
        <v>294</v>
      </c>
      <c r="F12" s="42">
        <f>SUM(F10:F11)</f>
        <v>59.942857142857136</v>
      </c>
    </row>
    <row r="13" spans="1:6" ht="16.5">
      <c r="A13" t="s">
        <v>80</v>
      </c>
      <c r="B13">
        <v>82</v>
      </c>
      <c r="D13">
        <v>4.2</v>
      </c>
      <c r="F13" s="40">
        <f>B13/D13</f>
        <v>19.523809523809522</v>
      </c>
    </row>
    <row r="14" spans="1:6" ht="16.5">
      <c r="A14" t="s">
        <v>81</v>
      </c>
      <c r="B14" s="39">
        <v>120</v>
      </c>
      <c r="D14">
        <v>4.2</v>
      </c>
      <c r="F14" s="41">
        <f>B14/D14</f>
        <v>28.57142857142857</v>
      </c>
    </row>
    <row r="15" spans="2:6" ht="16.5">
      <c r="B15">
        <f>SUM(B12:B14)</f>
        <v>496</v>
      </c>
      <c r="F15" s="42">
        <f>SUM(F12:F14)</f>
        <v>108.03809523809522</v>
      </c>
    </row>
    <row r="17" ht="16.5">
      <c r="F17" s="40">
        <f>F5-F15</f>
        <v>10.057142857142864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22" sqref="I22"/>
    </sheetView>
  </sheetViews>
  <sheetFormatPr defaultColWidth="9.00390625" defaultRowHeight="15.75"/>
  <cols>
    <col min="1" max="1" width="25.50390625" style="30" customWidth="1"/>
    <col min="2" max="2" width="3.25390625" style="30" customWidth="1"/>
    <col min="3" max="3" width="9.75390625" style="30" bestFit="1" customWidth="1"/>
    <col min="4" max="5" width="9.125" style="30" bestFit="1" customWidth="1"/>
    <col min="6" max="6" width="2.25390625" style="30" customWidth="1"/>
    <col min="7" max="8" width="9.125" style="31" bestFit="1" customWidth="1"/>
    <col min="9" max="9" width="9.00390625" style="31" customWidth="1"/>
    <col min="10" max="16384" width="9.00390625" style="30" customWidth="1"/>
  </cols>
  <sheetData>
    <row r="2" spans="1:7" ht="15">
      <c r="A2" s="30" t="s">
        <v>63</v>
      </c>
      <c r="G2" s="32" t="s">
        <v>66</v>
      </c>
    </row>
    <row r="3" spans="1:9" ht="15">
      <c r="A3" s="30" t="s">
        <v>65</v>
      </c>
      <c r="I3" s="32" t="s">
        <v>43</v>
      </c>
    </row>
    <row r="4" spans="1:9" ht="15">
      <c r="A4" s="1"/>
      <c r="B4" s="1"/>
      <c r="C4" s="4" t="s">
        <v>1</v>
      </c>
      <c r="D4" s="4" t="s">
        <v>8</v>
      </c>
      <c r="E4" s="4" t="s">
        <v>9</v>
      </c>
      <c r="G4" s="31" t="s">
        <v>8</v>
      </c>
      <c r="H4" s="31" t="s">
        <v>9</v>
      </c>
      <c r="I4" s="31" t="s">
        <v>9</v>
      </c>
    </row>
    <row r="5" spans="1:9" ht="15">
      <c r="A5" s="1" t="s">
        <v>64</v>
      </c>
      <c r="B5" s="1"/>
      <c r="C5" s="5">
        <v>6000</v>
      </c>
      <c r="D5" s="4">
        <v>1.5</v>
      </c>
      <c r="E5" s="8">
        <f>C5/D5</f>
        <v>4000</v>
      </c>
      <c r="G5" s="31">
        <v>2</v>
      </c>
      <c r="H5" s="33">
        <f>C5/G5</f>
        <v>3000</v>
      </c>
      <c r="I5" s="33">
        <f>H5-E5</f>
        <v>-1000</v>
      </c>
    </row>
    <row r="6" spans="1:5" ht="15">
      <c r="A6" s="1"/>
      <c r="B6" s="1"/>
      <c r="C6" s="6"/>
      <c r="D6" s="4"/>
      <c r="E6" s="9"/>
    </row>
    <row r="7" spans="1:5" ht="15.75" thickBot="1">
      <c r="A7" s="1"/>
      <c r="B7" s="1"/>
      <c r="C7" s="7">
        <f>C5+C6</f>
        <v>6000</v>
      </c>
      <c r="D7" s="4"/>
      <c r="E7" s="10">
        <f>E5+E6</f>
        <v>4000</v>
      </c>
    </row>
    <row r="8" spans="1:5" ht="15.75" thickTop="1">
      <c r="A8" s="1"/>
      <c r="B8" s="1"/>
      <c r="C8" s="5"/>
      <c r="D8" s="4"/>
      <c r="E8" s="4"/>
    </row>
    <row r="9" spans="1:5" ht="15">
      <c r="A9" s="1" t="s">
        <v>3</v>
      </c>
      <c r="B9" s="1"/>
      <c r="C9" s="5">
        <v>1500</v>
      </c>
      <c r="D9" s="4">
        <v>1.5</v>
      </c>
      <c r="E9" s="8">
        <f>C9/D9</f>
        <v>1000</v>
      </c>
    </row>
    <row r="10" spans="1:5" ht="15">
      <c r="A10" s="1" t="s">
        <v>4</v>
      </c>
      <c r="B10" s="1"/>
      <c r="C10" s="5"/>
      <c r="D10" s="4"/>
      <c r="E10" s="4"/>
    </row>
    <row r="11" spans="1:5" ht="15">
      <c r="A11" s="3" t="s">
        <v>5</v>
      </c>
      <c r="B11" s="1"/>
      <c r="C11" s="5">
        <v>1200</v>
      </c>
      <c r="D11" s="4">
        <v>1.5</v>
      </c>
      <c r="E11" s="8">
        <f>C11/D11</f>
        <v>800</v>
      </c>
    </row>
    <row r="12" spans="1:5" ht="15">
      <c r="A12" s="3"/>
      <c r="B12" s="1"/>
      <c r="C12" s="5"/>
      <c r="D12" s="4"/>
      <c r="E12" s="8"/>
    </row>
    <row r="13" spans="1:5" ht="15">
      <c r="A13" s="1" t="s">
        <v>51</v>
      </c>
      <c r="B13" s="1"/>
      <c r="C13" s="5">
        <v>3300</v>
      </c>
      <c r="D13" s="4">
        <v>1.5</v>
      </c>
      <c r="E13" s="8">
        <f>C13/D13</f>
        <v>2200</v>
      </c>
    </row>
    <row r="14" spans="1:5" ht="15">
      <c r="A14" s="1"/>
      <c r="B14" s="1"/>
      <c r="C14" s="6"/>
      <c r="D14" s="4"/>
      <c r="E14" s="9"/>
    </row>
    <row r="15" spans="1:5" ht="15.75" thickBot="1">
      <c r="A15" s="1"/>
      <c r="B15" s="1"/>
      <c r="C15" s="7">
        <f>SUM(C9:C14)</f>
        <v>6000</v>
      </c>
      <c r="D15" s="4"/>
      <c r="E15" s="10">
        <f>E7</f>
        <v>4000</v>
      </c>
    </row>
    <row r="16" ht="15.75" thickTop="1"/>
    <row r="18" ht="15">
      <c r="A18" s="30" t="s">
        <v>38</v>
      </c>
    </row>
    <row r="19" spans="1:9" ht="15">
      <c r="A19" s="30" t="s">
        <v>40</v>
      </c>
      <c r="C19" s="35">
        <f>6000*0.2</f>
        <v>1200</v>
      </c>
      <c r="D19" s="34">
        <v>1.5</v>
      </c>
      <c r="E19" s="35">
        <f>C19/D19</f>
        <v>800</v>
      </c>
      <c r="F19" s="35"/>
      <c r="G19" s="36">
        <v>2</v>
      </c>
      <c r="H19" s="36">
        <f>C19/G19</f>
        <v>600</v>
      </c>
      <c r="I19" s="33">
        <f>H19-E19</f>
        <v>-200</v>
      </c>
    </row>
    <row r="20" spans="3:8" ht="15">
      <c r="C20" s="35"/>
      <c r="D20" s="35"/>
      <c r="E20" s="35"/>
      <c r="F20" s="35"/>
      <c r="G20" s="36"/>
      <c r="H20" s="36"/>
    </row>
    <row r="21" spans="1:9" ht="15">
      <c r="A21" s="30" t="s">
        <v>67</v>
      </c>
      <c r="C21" s="35">
        <f>1260*0.2</f>
        <v>252</v>
      </c>
      <c r="D21" s="37">
        <v>1.75</v>
      </c>
      <c r="E21" s="35">
        <f>C21/D21</f>
        <v>144</v>
      </c>
      <c r="F21" s="35"/>
      <c r="G21" s="36">
        <v>2</v>
      </c>
      <c r="H21" s="36">
        <f>C21/G21</f>
        <v>126</v>
      </c>
      <c r="I21" s="38">
        <f>H21-E21</f>
        <v>-18</v>
      </c>
    </row>
    <row r="22" spans="3:9" ht="15">
      <c r="C22" s="35"/>
      <c r="D22" s="35"/>
      <c r="E22" s="35"/>
      <c r="F22" s="35"/>
      <c r="G22" s="36"/>
      <c r="H22" s="36"/>
      <c r="I22" s="33">
        <f>I19+I21</f>
        <v>-218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School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HKSC</dc:creator>
  <cp:keywords/>
  <dc:description/>
  <cp:lastModifiedBy>雷漢奇</cp:lastModifiedBy>
  <cp:lastPrinted>2017-06-03T10:43:55Z</cp:lastPrinted>
  <dcterms:created xsi:type="dcterms:W3CDTF">2012-10-11T03:50:59Z</dcterms:created>
  <dcterms:modified xsi:type="dcterms:W3CDTF">2017-06-03T10:44:32Z</dcterms:modified>
  <cp:category/>
  <cp:version/>
  <cp:contentType/>
  <cp:contentStatus/>
</cp:coreProperties>
</file>