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99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<sst xmlns="http://schemas.openxmlformats.org/spreadsheetml/2006/main" count="387" uniqueCount="248">
  <si>
    <t>HKIAAT PBE</t>
  </si>
  <si>
    <t>Paper II Management Accounting and Finance</t>
  </si>
  <si>
    <t>Chapter</t>
  </si>
  <si>
    <t>Topics</t>
  </si>
  <si>
    <t>Activity Based Costing</t>
  </si>
  <si>
    <t>Target Costing</t>
  </si>
  <si>
    <t>Life Cycle Costing</t>
  </si>
  <si>
    <t>Decision-making</t>
  </si>
  <si>
    <t>Pricing Policies and Profitability Analysis</t>
  </si>
  <si>
    <t>Transfer Pricing Methods</t>
  </si>
  <si>
    <t>Divisional Performance Measures</t>
  </si>
  <si>
    <t>Segment Performance Measurement</t>
  </si>
  <si>
    <t>Strategic Management Accounting and Process</t>
  </si>
  <si>
    <t>Costing</t>
  </si>
  <si>
    <t>I. Management Accounting</t>
  </si>
  <si>
    <t>II. Financial Management</t>
  </si>
  <si>
    <t>Financial Management &amp; Objectives</t>
  </si>
  <si>
    <t>Financial Management Environment</t>
  </si>
  <si>
    <t>Time Value of Money</t>
  </si>
  <si>
    <t>Capital Budgeting and Basic Investment Appraisal Techniques</t>
  </si>
  <si>
    <t>DCF with Inflation and Taxation</t>
  </si>
  <si>
    <t>Asset Investment Decisions and Capital Rationing</t>
  </si>
  <si>
    <t>Working Capital Management</t>
  </si>
  <si>
    <t>Managing Working Capital</t>
  </si>
  <si>
    <t>Risk and Return</t>
  </si>
  <si>
    <t>Financial Forecasting and Planning</t>
  </si>
  <si>
    <t>2a</t>
  </si>
  <si>
    <t>2b,c</t>
  </si>
  <si>
    <t>Source of Finance</t>
  </si>
  <si>
    <t>Cost of Capital</t>
  </si>
  <si>
    <t>Capital Structure</t>
  </si>
  <si>
    <t>Business Valuation</t>
  </si>
  <si>
    <t>5c,d,e,f</t>
  </si>
  <si>
    <t>5a,b</t>
  </si>
  <si>
    <t>2c</t>
  </si>
  <si>
    <t>5e</t>
  </si>
  <si>
    <t>6b,c</t>
  </si>
  <si>
    <t>2a,b</t>
  </si>
  <si>
    <t>1a</t>
  </si>
  <si>
    <t>1b</t>
  </si>
  <si>
    <t>1c</t>
  </si>
  <si>
    <t>4b</t>
  </si>
  <si>
    <t>4c,d</t>
  </si>
  <si>
    <t>6a</t>
  </si>
  <si>
    <t>Market Efficiency</t>
  </si>
  <si>
    <t>6d</t>
  </si>
  <si>
    <t>1b,c</t>
  </si>
  <si>
    <t>1a,b,c,d</t>
  </si>
  <si>
    <t>6a,b,c</t>
  </si>
  <si>
    <t>1f</t>
  </si>
  <si>
    <t>3f</t>
  </si>
  <si>
    <t>3a,b,c,d,e</t>
  </si>
  <si>
    <t>5a</t>
  </si>
  <si>
    <t>5b,c</t>
  </si>
  <si>
    <t>Dividend Policy</t>
  </si>
  <si>
    <t>5d</t>
  </si>
  <si>
    <t>1a,b,c</t>
  </si>
  <si>
    <t>1d</t>
  </si>
  <si>
    <t>1e</t>
  </si>
  <si>
    <t>2c,d</t>
  </si>
  <si>
    <t>4a,b</t>
  </si>
  <si>
    <t>5a,b,c,d</t>
  </si>
  <si>
    <t>Management Accounting</t>
  </si>
  <si>
    <t>Essay</t>
  </si>
  <si>
    <t>Computation</t>
  </si>
  <si>
    <t>Financial Management</t>
  </si>
  <si>
    <t>Marks</t>
  </si>
  <si>
    <t>Total</t>
  </si>
  <si>
    <t>5a(i)</t>
  </si>
  <si>
    <t>2b</t>
  </si>
  <si>
    <t>5b, 6a</t>
  </si>
  <si>
    <t>1c</t>
  </si>
  <si>
    <t>2a</t>
  </si>
  <si>
    <t>3a(i), 4a(ii)</t>
  </si>
  <si>
    <t>3a</t>
  </si>
  <si>
    <t>1b,c,d, 4a, 5a</t>
  </si>
  <si>
    <t>4a</t>
  </si>
  <si>
    <t>1a, 5a(i)</t>
  </si>
  <si>
    <t>1b,c,d</t>
  </si>
  <si>
    <t>5a(ii)</t>
  </si>
  <si>
    <t>3a, 4a</t>
  </si>
  <si>
    <t>1b,c, 3a, 4a</t>
  </si>
  <si>
    <t>2a</t>
  </si>
  <si>
    <t>5b</t>
  </si>
  <si>
    <t>5a,c,d</t>
  </si>
  <si>
    <t>6b</t>
  </si>
  <si>
    <t>4a</t>
  </si>
  <si>
    <t>6a</t>
  </si>
  <si>
    <t>1a</t>
  </si>
  <si>
    <t>1b</t>
  </si>
  <si>
    <t>1c, 2b, 3a</t>
  </si>
  <si>
    <t>3b</t>
  </si>
  <si>
    <t>4a,b</t>
  </si>
  <si>
    <t>6b,c,d</t>
  </si>
  <si>
    <t>2, 4a(iii)</t>
  </si>
  <si>
    <t>4a(i), 5a</t>
  </si>
  <si>
    <t>1, 2</t>
  </si>
  <si>
    <t>6e</t>
  </si>
  <si>
    <t>6a,b,c,d</t>
  </si>
  <si>
    <t>2a,b,c</t>
  </si>
  <si>
    <t>2d</t>
  </si>
  <si>
    <t>CVP, Limiting Factor and Throughput Accounting</t>
  </si>
  <si>
    <t>1d,e</t>
  </si>
  <si>
    <t>5c,d,e</t>
  </si>
  <si>
    <t>5a,c</t>
  </si>
  <si>
    <t>3a,b</t>
  </si>
  <si>
    <t>3d,e</t>
  </si>
  <si>
    <t>4a,b,c</t>
  </si>
  <si>
    <t>4d,e</t>
  </si>
  <si>
    <t>5c</t>
  </si>
  <si>
    <t>3a,b,c</t>
  </si>
  <si>
    <t>3d,e,f</t>
  </si>
  <si>
    <t>4d,e,f</t>
  </si>
  <si>
    <t>1a,b,c,e</t>
  </si>
  <si>
    <t>Passing rate</t>
  </si>
  <si>
    <t>1a,b,c; 2; 6a,b,c,e,f</t>
  </si>
  <si>
    <t>4d</t>
  </si>
  <si>
    <t>4a,b,c,e</t>
  </si>
  <si>
    <t>Ratio Analysis and Interpretation</t>
  </si>
  <si>
    <t>5a,f</t>
  </si>
  <si>
    <t>5b,c,d,e</t>
  </si>
  <si>
    <t>5b; 6b,c,d</t>
  </si>
  <si>
    <t>HKIAAT PBE</t>
  </si>
  <si>
    <t>Paper II Management Accounting and Finance</t>
  </si>
  <si>
    <t>New Syllabus</t>
  </si>
  <si>
    <t>Chapter</t>
  </si>
  <si>
    <t>Topics</t>
  </si>
  <si>
    <t>I. Management Accounting</t>
  </si>
  <si>
    <t>Costing</t>
  </si>
  <si>
    <t>Activity Based Costing</t>
  </si>
  <si>
    <t>5e</t>
  </si>
  <si>
    <t>Life Cycle Costing</t>
  </si>
  <si>
    <t>1f</t>
  </si>
  <si>
    <t>2a,b,c</t>
  </si>
  <si>
    <t>Target Costing</t>
  </si>
  <si>
    <t>CVP, Limiting Factor and Throughput Accounting</t>
  </si>
  <si>
    <t>1d</t>
  </si>
  <si>
    <t>1a,b,c,d</t>
  </si>
  <si>
    <t>1d,e</t>
  </si>
  <si>
    <t>1, 2</t>
  </si>
  <si>
    <t>1a,b,c</t>
  </si>
  <si>
    <t>5a,b,c,d</t>
  </si>
  <si>
    <t>Decision-making</t>
  </si>
  <si>
    <t>1a,b,c; 2; 6a,b,c,e,f</t>
  </si>
  <si>
    <t>2a,b</t>
  </si>
  <si>
    <t>6d</t>
  </si>
  <si>
    <t>Pricing Policies and Profitability Analysis</t>
  </si>
  <si>
    <t>2d</t>
  </si>
  <si>
    <t>6a,b,c,d</t>
  </si>
  <si>
    <t>6a,b,c</t>
  </si>
  <si>
    <t>4b</t>
  </si>
  <si>
    <t>Transfer Pricing Methods</t>
  </si>
  <si>
    <t>1b,c,d</t>
  </si>
  <si>
    <t>Divisional Performance Measures</t>
  </si>
  <si>
    <t>1e</t>
  </si>
  <si>
    <t>1a</t>
  </si>
  <si>
    <t>6b,c</t>
  </si>
  <si>
    <t>4c,d</t>
  </si>
  <si>
    <t>Segment Performance Measurement</t>
  </si>
  <si>
    <t>4a,b</t>
  </si>
  <si>
    <t>Strategic Management Accounting and Process</t>
  </si>
  <si>
    <t>2c</t>
  </si>
  <si>
    <t>1b,c</t>
  </si>
  <si>
    <t>II. Financial Management</t>
  </si>
  <si>
    <t>Financial Management &amp; Objectives</t>
  </si>
  <si>
    <t>5a,c,d</t>
  </si>
  <si>
    <t>3a</t>
  </si>
  <si>
    <t>6a</t>
  </si>
  <si>
    <t>Financial Management Environment</t>
  </si>
  <si>
    <t>3f</t>
  </si>
  <si>
    <t>3b</t>
  </si>
  <si>
    <t>6b</t>
  </si>
  <si>
    <t>Time Value of Money</t>
  </si>
  <si>
    <t>Capital Budgeting and Basic Investment Appraisal Techniques</t>
  </si>
  <si>
    <t>4a,b,c,e</t>
  </si>
  <si>
    <t>1b</t>
  </si>
  <si>
    <t>2b,c</t>
  </si>
  <si>
    <t>1b,c, 3a, 4a</t>
  </si>
  <si>
    <t>DCF with Inflation and Taxation</t>
  </si>
  <si>
    <t>1a,b,c,e</t>
  </si>
  <si>
    <t>2a</t>
  </si>
  <si>
    <t>Asset Investment Decisions and Capital Rationing</t>
  </si>
  <si>
    <t>4d</t>
  </si>
  <si>
    <t>4a</t>
  </si>
  <si>
    <t>5a</t>
  </si>
  <si>
    <t>Working Capital Management</t>
  </si>
  <si>
    <t>5a,b</t>
  </si>
  <si>
    <t>2c,d</t>
  </si>
  <si>
    <t>Managing Working Capital</t>
  </si>
  <si>
    <t>5c</t>
  </si>
  <si>
    <t>Risk and Return</t>
  </si>
  <si>
    <t>5b,c</t>
  </si>
  <si>
    <t>5a(i)</t>
  </si>
  <si>
    <t>3a, 4a</t>
  </si>
  <si>
    <t>4a(i), 5a</t>
  </si>
  <si>
    <t>Source of Finance</t>
  </si>
  <si>
    <t>4a,b,c</t>
  </si>
  <si>
    <t>6e</t>
  </si>
  <si>
    <t>5b, 6a</t>
  </si>
  <si>
    <t>2b</t>
  </si>
  <si>
    <t>1a, 5a(i)</t>
  </si>
  <si>
    <t>Cost of Capital</t>
  </si>
  <si>
    <t>4d,e,f</t>
  </si>
  <si>
    <t>3a,b</t>
  </si>
  <si>
    <t>5d</t>
  </si>
  <si>
    <t>1c</t>
  </si>
  <si>
    <t>5c,d,e,f</t>
  </si>
  <si>
    <t>3a(i), 4a(ii)</t>
  </si>
  <si>
    <t>3a,b,c,d,e</t>
  </si>
  <si>
    <t>Capital Structure</t>
  </si>
  <si>
    <t>5b,c,d,e</t>
  </si>
  <si>
    <t>3d,e</t>
  </si>
  <si>
    <t>5c,d,e</t>
  </si>
  <si>
    <t>5a(ii)</t>
  </si>
  <si>
    <t>2, 4a(iii)</t>
  </si>
  <si>
    <t>Ratio Analysis and Interpretation</t>
  </si>
  <si>
    <t>5a,f</t>
  </si>
  <si>
    <t>3d,e,f</t>
  </si>
  <si>
    <t>5b; 6b,c,d</t>
  </si>
  <si>
    <t>4d,e</t>
  </si>
  <si>
    <t>Business Valuation</t>
  </si>
  <si>
    <t>5a,c</t>
  </si>
  <si>
    <t>6b,c,d</t>
  </si>
  <si>
    <t>1c, 2b, 3a</t>
  </si>
  <si>
    <t>1b,c,d, 4a, 5a</t>
  </si>
  <si>
    <t>Dividend Policy</t>
  </si>
  <si>
    <t>Market Efficiency</t>
  </si>
  <si>
    <t>3a,b,c</t>
  </si>
  <si>
    <t>5b</t>
  </si>
  <si>
    <t>Financial Forecasting and Planning</t>
  </si>
  <si>
    <t>Management Accounting</t>
  </si>
  <si>
    <t>Marks</t>
  </si>
  <si>
    <t>Essay</t>
  </si>
  <si>
    <t>Computation</t>
  </si>
  <si>
    <t>Financial Management</t>
  </si>
  <si>
    <t>Total</t>
  </si>
  <si>
    <t>Passing rate</t>
  </si>
  <si>
    <t>1a,b</t>
  </si>
  <si>
    <t>3a,b,d,e</t>
  </si>
  <si>
    <t>3c</t>
  </si>
  <si>
    <t>1d,e,f,g,h</t>
  </si>
  <si>
    <t>1e,f</t>
  </si>
  <si>
    <t>2; 4a,b</t>
  </si>
  <si>
    <t>5d,e</t>
  </si>
  <si>
    <t>2e</t>
  </si>
  <si>
    <t>2a,b,c,d,f</t>
  </si>
  <si>
    <t>3a,b,c,d</t>
  </si>
  <si>
    <t>3e; 5b,c,d,e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</si>
</sst>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" fontId="3" fillId="0" borderId="0" xfId="0" applyNumberFormat="1" applyFont="1" applyBorder="1" applyAlignment="1">
      <alignment horizontal="center" vertical="center"/>
    </xf>
    <xf numFmtId="17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" fontId="3" fillId="0" borderId="10" xfId="0" applyNumberFormat="1" applyFont="1" applyBorder="1" applyAlignment="1">
      <alignment horizontal="center" vertical="center"/>
    </xf>
    <xf numFmtId="17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PageLayoutView="0" workbookViewId="0" topLeftCell="A1">
      <pane xSplit="2" ySplit="5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9" sqref="D49"/>
    </sheetView>
  </sheetViews>
  <sheetFormatPr defaultColWidth="9.00390625" defaultRowHeight="15.75"/>
  <cols>
    <col min="1" max="1" width="7.375" style="1" customWidth="1"/>
    <col min="2" max="2" width="51.25390625" style="1" customWidth="1"/>
    <col min="3" max="3" width="9.00390625" style="1" customWidth="1"/>
    <col min="4" max="4" width="10.25390625" style="2" customWidth="1"/>
    <col min="5" max="17" width="9.00390625" style="2" customWidth="1"/>
    <col min="18" max="18" width="2.625" style="2" customWidth="1"/>
    <col min="19" max="22" width="9.00390625" style="2" hidden="1" customWidth="1"/>
    <col min="23" max="23" width="9.50390625" style="2" hidden="1" customWidth="1"/>
    <col min="24" max="31" width="9.00390625" style="2" hidden="1" customWidth="1"/>
    <col min="32" max="16384" width="9.00390625" style="1" customWidth="1"/>
  </cols>
  <sheetData>
    <row r="1" spans="1:31" ht="16.5" thickTop="1">
      <c r="A1" s="6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9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</row>
    <row r="2" spans="1:31" ht="15.75">
      <c r="A2" s="10" t="s">
        <v>1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3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</row>
    <row r="3" spans="1:31" ht="15.75">
      <c r="A3" s="1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30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</row>
    <row r="4" spans="1:31" ht="15.75">
      <c r="A4" s="14"/>
      <c r="B4" s="11"/>
      <c r="C4" s="11"/>
      <c r="D4" s="12"/>
      <c r="E4" s="12"/>
      <c r="F4" s="12"/>
      <c r="G4" s="42"/>
      <c r="H4" s="39"/>
      <c r="I4" s="12"/>
      <c r="J4" s="12"/>
      <c r="K4" s="12"/>
      <c r="L4" s="12"/>
      <c r="M4" s="39"/>
      <c r="N4" s="39"/>
      <c r="O4" s="39"/>
      <c r="P4" s="39"/>
      <c r="Q4" s="40"/>
      <c r="R4" s="30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</row>
    <row r="5" spans="1:31" ht="15.75">
      <c r="A5" s="25" t="s">
        <v>2</v>
      </c>
      <c r="B5" s="26" t="s">
        <v>3</v>
      </c>
      <c r="C5" s="26"/>
      <c r="D5" s="27">
        <v>42339</v>
      </c>
      <c r="E5" s="27">
        <v>42156</v>
      </c>
      <c r="F5" s="27">
        <v>41974</v>
      </c>
      <c r="G5" s="27">
        <v>41791</v>
      </c>
      <c r="H5" s="27">
        <v>41609</v>
      </c>
      <c r="I5" s="27">
        <v>41426</v>
      </c>
      <c r="J5" s="27">
        <v>41244</v>
      </c>
      <c r="K5" s="27">
        <v>41061</v>
      </c>
      <c r="L5" s="27">
        <v>40878</v>
      </c>
      <c r="M5" s="27">
        <v>40695</v>
      </c>
      <c r="N5" s="27">
        <v>40513</v>
      </c>
      <c r="O5" s="27">
        <v>40330</v>
      </c>
      <c r="P5" s="27">
        <v>40148</v>
      </c>
      <c r="Q5" s="27">
        <v>39965</v>
      </c>
      <c r="R5" s="31"/>
      <c r="S5" s="27">
        <v>39783</v>
      </c>
      <c r="T5" s="27">
        <v>39600</v>
      </c>
      <c r="U5" s="27">
        <v>39417</v>
      </c>
      <c r="V5" s="27">
        <v>39234</v>
      </c>
      <c r="W5" s="27">
        <v>39052</v>
      </c>
      <c r="X5" s="27">
        <v>38869</v>
      </c>
      <c r="Y5" s="27">
        <v>38687</v>
      </c>
      <c r="Z5" s="27">
        <v>38504</v>
      </c>
      <c r="AA5" s="27">
        <v>38322</v>
      </c>
      <c r="AB5" s="27">
        <v>38139</v>
      </c>
      <c r="AC5" s="27">
        <v>37956</v>
      </c>
      <c r="AD5" s="27">
        <v>37773</v>
      </c>
      <c r="AE5" s="28">
        <v>37591</v>
      </c>
    </row>
    <row r="6" spans="1:31" ht="15.75">
      <c r="A6" s="10" t="s">
        <v>14</v>
      </c>
      <c r="B6" s="11"/>
      <c r="C6" s="11"/>
      <c r="D6" s="12"/>
      <c r="E6" s="12"/>
      <c r="F6" s="12"/>
      <c r="G6" s="44"/>
      <c r="H6" s="44"/>
      <c r="I6" s="44"/>
      <c r="J6" s="44"/>
      <c r="K6" s="44"/>
      <c r="L6" s="44"/>
      <c r="M6" s="45"/>
      <c r="N6" s="45"/>
      <c r="O6" s="45"/>
      <c r="P6" s="45"/>
      <c r="Q6" s="45"/>
      <c r="R6" s="32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</row>
    <row r="7" spans="1:31" ht="15.75">
      <c r="A7" s="18">
        <v>1</v>
      </c>
      <c r="B7" s="11" t="s">
        <v>13</v>
      </c>
      <c r="C7" s="11"/>
      <c r="D7" s="12"/>
      <c r="E7" s="12">
        <v>5</v>
      </c>
      <c r="F7" s="12"/>
      <c r="G7" s="44">
        <v>4</v>
      </c>
      <c r="H7" s="44">
        <v>1</v>
      </c>
      <c r="I7" s="44"/>
      <c r="J7" s="44"/>
      <c r="K7" s="44"/>
      <c r="L7" s="44"/>
      <c r="M7" s="44"/>
      <c r="N7" s="44"/>
      <c r="O7" s="44"/>
      <c r="P7" s="44"/>
      <c r="Q7" s="44"/>
      <c r="R7" s="30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</row>
    <row r="8" spans="1:31" ht="15.75">
      <c r="A8" s="18">
        <v>2</v>
      </c>
      <c r="B8" s="11" t="s">
        <v>4</v>
      </c>
      <c r="C8" s="11"/>
      <c r="D8" s="12"/>
      <c r="E8" s="12"/>
      <c r="F8" s="12"/>
      <c r="G8" s="44"/>
      <c r="H8" s="44"/>
      <c r="I8" s="44"/>
      <c r="J8" s="44"/>
      <c r="K8" s="44"/>
      <c r="L8" s="44"/>
      <c r="M8" s="44"/>
      <c r="N8" s="44"/>
      <c r="O8" s="44" t="s">
        <v>35</v>
      </c>
      <c r="P8" s="44"/>
      <c r="Q8" s="44"/>
      <c r="R8" s="30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>
        <v>5</v>
      </c>
      <c r="AE8" s="13"/>
    </row>
    <row r="9" spans="1:31" ht="15.75">
      <c r="A9" s="18">
        <v>3</v>
      </c>
      <c r="B9" s="11" t="s">
        <v>6</v>
      </c>
      <c r="C9" s="11"/>
      <c r="D9" s="12"/>
      <c r="E9" s="12"/>
      <c r="F9" s="12"/>
      <c r="G9" s="44"/>
      <c r="H9" s="44"/>
      <c r="I9" s="44" t="s">
        <v>49</v>
      </c>
      <c r="J9" s="44"/>
      <c r="K9" s="44" t="s">
        <v>99</v>
      </c>
      <c r="L9" s="44"/>
      <c r="M9" s="44"/>
      <c r="N9" s="44"/>
      <c r="O9" s="44"/>
      <c r="P9" s="44"/>
      <c r="Q9" s="44"/>
      <c r="R9" s="30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</row>
    <row r="10" spans="1:31" ht="15.75">
      <c r="A10" s="18">
        <v>4</v>
      </c>
      <c r="B10" s="11" t="s">
        <v>5</v>
      </c>
      <c r="C10" s="11"/>
      <c r="D10" s="12"/>
      <c r="E10" s="12"/>
      <c r="F10" s="12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30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>
        <v>3</v>
      </c>
    </row>
    <row r="11" spans="1:31" ht="15.75">
      <c r="A11" s="18">
        <v>5</v>
      </c>
      <c r="B11" s="11" t="s">
        <v>101</v>
      </c>
      <c r="C11" s="11"/>
      <c r="D11" s="12" t="s">
        <v>246</v>
      </c>
      <c r="E11" s="12"/>
      <c r="F11" s="12"/>
      <c r="G11" s="44" t="s">
        <v>57</v>
      </c>
      <c r="H11" s="44"/>
      <c r="I11" s="44"/>
      <c r="J11" s="44" t="s">
        <v>47</v>
      </c>
      <c r="K11" s="44" t="s">
        <v>102</v>
      </c>
      <c r="L11" s="44" t="s">
        <v>96</v>
      </c>
      <c r="M11" s="44" t="s">
        <v>56</v>
      </c>
      <c r="N11" s="44"/>
      <c r="O11" s="44" t="s">
        <v>61</v>
      </c>
      <c r="P11" s="44"/>
      <c r="Q11" s="44"/>
      <c r="R11" s="30"/>
      <c r="S11" s="12"/>
      <c r="T11" s="12"/>
      <c r="U11" s="12"/>
      <c r="V11" s="12">
        <v>1</v>
      </c>
      <c r="W11" s="12"/>
      <c r="X11" s="12"/>
      <c r="Y11" s="12"/>
      <c r="Z11" s="12"/>
      <c r="AA11" s="12"/>
      <c r="AB11" s="12"/>
      <c r="AC11" s="12"/>
      <c r="AD11" s="12"/>
      <c r="AE11" s="13"/>
    </row>
    <row r="12" spans="1:31" ht="31.5">
      <c r="A12" s="18">
        <v>6</v>
      </c>
      <c r="B12" s="11" t="s">
        <v>7</v>
      </c>
      <c r="C12" s="11"/>
      <c r="D12" s="12"/>
      <c r="E12" s="12"/>
      <c r="F12" s="12" t="s">
        <v>240</v>
      </c>
      <c r="G12" s="46" t="s">
        <v>115</v>
      </c>
      <c r="H12" s="44" t="s">
        <v>61</v>
      </c>
      <c r="I12" s="44" t="s">
        <v>37</v>
      </c>
      <c r="J12" s="44">
        <v>2</v>
      </c>
      <c r="K12" s="44"/>
      <c r="L12" s="44"/>
      <c r="M12" s="44">
        <v>2</v>
      </c>
      <c r="N12" s="44">
        <v>2</v>
      </c>
      <c r="O12" s="44" t="s">
        <v>45</v>
      </c>
      <c r="P12" s="44"/>
      <c r="Q12" s="44"/>
      <c r="R12" s="30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</row>
    <row r="13" spans="1:31" ht="15.75">
      <c r="A13" s="18">
        <v>7</v>
      </c>
      <c r="B13" s="11" t="s">
        <v>8</v>
      </c>
      <c r="C13" s="11"/>
      <c r="D13" s="12">
        <v>1</v>
      </c>
      <c r="E13" s="12">
        <v>3</v>
      </c>
      <c r="F13" s="12">
        <v>6</v>
      </c>
      <c r="G13" s="44"/>
      <c r="H13" s="44"/>
      <c r="I13" s="44"/>
      <c r="J13" s="44"/>
      <c r="K13" s="44" t="s">
        <v>100</v>
      </c>
      <c r="L13" s="44" t="s">
        <v>98</v>
      </c>
      <c r="M13" s="44"/>
      <c r="N13" s="44" t="s">
        <v>48</v>
      </c>
      <c r="O13" s="44"/>
      <c r="P13" s="44" t="s">
        <v>41</v>
      </c>
      <c r="Q13" s="44"/>
      <c r="R13" s="30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3"/>
    </row>
    <row r="14" spans="1:31" ht="15.75">
      <c r="A14" s="18">
        <v>8</v>
      </c>
      <c r="B14" s="11" t="s">
        <v>9</v>
      </c>
      <c r="C14" s="11"/>
      <c r="D14" s="12"/>
      <c r="E14" s="12"/>
      <c r="F14" s="12"/>
      <c r="G14" s="44"/>
      <c r="H14" s="44"/>
      <c r="I14" s="44"/>
      <c r="J14" s="44"/>
      <c r="K14" s="44"/>
      <c r="L14" s="44"/>
      <c r="M14" s="44"/>
      <c r="N14" s="44"/>
      <c r="O14" s="44" t="s">
        <v>78</v>
      </c>
      <c r="P14" s="44" t="s">
        <v>37</v>
      </c>
      <c r="Q14" s="44"/>
      <c r="R14" s="30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3"/>
    </row>
    <row r="15" spans="1:31" ht="15.75">
      <c r="A15" s="18">
        <v>9</v>
      </c>
      <c r="B15" s="11" t="s">
        <v>10</v>
      </c>
      <c r="C15" s="11"/>
      <c r="D15" s="12"/>
      <c r="E15" s="12"/>
      <c r="F15" s="12" t="s">
        <v>120</v>
      </c>
      <c r="G15" s="44" t="s">
        <v>45</v>
      </c>
      <c r="H15" s="44"/>
      <c r="I15" s="44">
        <v>6</v>
      </c>
      <c r="J15" s="44">
        <v>3</v>
      </c>
      <c r="K15" s="44"/>
      <c r="L15" s="44"/>
      <c r="M15" s="44" t="s">
        <v>58</v>
      </c>
      <c r="N15" s="44" t="s">
        <v>45</v>
      </c>
      <c r="O15" s="44" t="s">
        <v>38</v>
      </c>
      <c r="P15" s="44"/>
      <c r="Q15" s="44" t="s">
        <v>36</v>
      </c>
      <c r="R15" s="30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3"/>
    </row>
    <row r="16" spans="1:31" ht="15.75">
      <c r="A16" s="18"/>
      <c r="B16" s="11"/>
      <c r="C16" s="11"/>
      <c r="D16" s="12"/>
      <c r="E16" s="12"/>
      <c r="F16" s="12"/>
      <c r="G16" s="44"/>
      <c r="H16" s="44"/>
      <c r="I16" s="44"/>
      <c r="J16" s="44"/>
      <c r="K16" s="44"/>
      <c r="L16" s="44"/>
      <c r="M16" s="44" t="s">
        <v>42</v>
      </c>
      <c r="N16" s="44"/>
      <c r="O16" s="44"/>
      <c r="P16" s="44"/>
      <c r="Q16" s="44"/>
      <c r="R16" s="30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3"/>
    </row>
    <row r="17" spans="1:31" ht="15.75">
      <c r="A17" s="18">
        <v>10</v>
      </c>
      <c r="B17" s="11" t="s">
        <v>11</v>
      </c>
      <c r="C17" s="11"/>
      <c r="D17" s="12"/>
      <c r="E17" s="12"/>
      <c r="F17" s="12" t="s">
        <v>52</v>
      </c>
      <c r="G17" s="44"/>
      <c r="H17" s="44"/>
      <c r="I17" s="44"/>
      <c r="J17" s="44"/>
      <c r="K17" s="44"/>
      <c r="L17" s="44"/>
      <c r="M17" s="44" t="s">
        <v>60</v>
      </c>
      <c r="N17" s="44"/>
      <c r="O17" s="44"/>
      <c r="P17" s="44"/>
      <c r="Q17" s="44"/>
      <c r="R17" s="30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3"/>
    </row>
    <row r="18" spans="1:31" ht="15.75">
      <c r="A18" s="18">
        <v>11</v>
      </c>
      <c r="B18" s="11" t="s">
        <v>12</v>
      </c>
      <c r="C18" s="11"/>
      <c r="D18" s="12"/>
      <c r="E18" s="12"/>
      <c r="F18" s="12"/>
      <c r="G18" s="44"/>
      <c r="H18" s="44" t="s">
        <v>35</v>
      </c>
      <c r="I18" s="44" t="s">
        <v>34</v>
      </c>
      <c r="J18" s="44" t="s">
        <v>58</v>
      </c>
      <c r="K18" s="44" t="s">
        <v>46</v>
      </c>
      <c r="L18" s="44"/>
      <c r="M18" s="44" t="s">
        <v>57</v>
      </c>
      <c r="N18" s="44"/>
      <c r="O18" s="44"/>
      <c r="P18" s="44" t="s">
        <v>34</v>
      </c>
      <c r="Q18" s="44">
        <v>6</v>
      </c>
      <c r="R18" s="30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3"/>
    </row>
    <row r="19" spans="1:31" ht="15.75">
      <c r="A19" s="18"/>
      <c r="B19" s="11"/>
      <c r="C19" s="11"/>
      <c r="D19" s="12"/>
      <c r="E19" s="12"/>
      <c r="F19" s="12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0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3"/>
    </row>
    <row r="20" spans="1:31" ht="15.75">
      <c r="A20" s="19" t="s">
        <v>15</v>
      </c>
      <c r="B20" s="11"/>
      <c r="C20" s="11"/>
      <c r="D20" s="12"/>
      <c r="E20" s="12"/>
      <c r="F20" s="12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30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3"/>
    </row>
    <row r="21" spans="1:31" ht="15.75">
      <c r="A21" s="18">
        <v>12</v>
      </c>
      <c r="B21" s="11" t="s">
        <v>16</v>
      </c>
      <c r="C21" s="11"/>
      <c r="D21" s="12" t="s">
        <v>247</v>
      </c>
      <c r="E21" s="12"/>
      <c r="F21" s="12"/>
      <c r="G21" s="44"/>
      <c r="H21" s="44"/>
      <c r="I21" s="44"/>
      <c r="J21" s="44"/>
      <c r="K21" s="44" t="s">
        <v>38</v>
      </c>
      <c r="L21" s="44">
        <v>4</v>
      </c>
      <c r="M21" s="44"/>
      <c r="N21" s="44"/>
      <c r="O21" s="44"/>
      <c r="P21" s="44" t="s">
        <v>42</v>
      </c>
      <c r="Q21" s="44"/>
      <c r="R21" s="30"/>
      <c r="S21" s="12"/>
      <c r="T21" s="12"/>
      <c r="U21" s="12"/>
      <c r="V21" s="12" t="s">
        <v>84</v>
      </c>
      <c r="W21" s="12"/>
      <c r="X21" s="12" t="s">
        <v>74</v>
      </c>
      <c r="Y21" s="12"/>
      <c r="Z21" s="12"/>
      <c r="AA21" s="12" t="s">
        <v>43</v>
      </c>
      <c r="AB21" s="12"/>
      <c r="AC21" s="12"/>
      <c r="AD21" s="12"/>
      <c r="AE21" s="13"/>
    </row>
    <row r="22" spans="1:31" ht="15.75">
      <c r="A22" s="18">
        <v>13</v>
      </c>
      <c r="B22" s="11" t="s">
        <v>17</v>
      </c>
      <c r="C22" s="11"/>
      <c r="D22" s="12"/>
      <c r="E22" s="12" t="s">
        <v>242</v>
      </c>
      <c r="F22" s="12"/>
      <c r="G22" s="44"/>
      <c r="H22" s="44"/>
      <c r="I22" s="44"/>
      <c r="J22" s="44"/>
      <c r="K22" s="44"/>
      <c r="L22" s="44"/>
      <c r="M22" s="44"/>
      <c r="N22" s="44" t="s">
        <v>50</v>
      </c>
      <c r="O22" s="44"/>
      <c r="P22" s="44">
        <v>3</v>
      </c>
      <c r="Q22" s="44"/>
      <c r="R22" s="30"/>
      <c r="S22" s="12"/>
      <c r="T22" s="12" t="s">
        <v>91</v>
      </c>
      <c r="U22" s="12" t="s">
        <v>85</v>
      </c>
      <c r="V22" s="12"/>
      <c r="W22" s="12"/>
      <c r="X22" s="12"/>
      <c r="Y22" s="12"/>
      <c r="Z22" s="12"/>
      <c r="AA22" s="12"/>
      <c r="AB22" s="12"/>
      <c r="AC22" s="12"/>
      <c r="AD22" s="12"/>
      <c r="AE22" s="13"/>
    </row>
    <row r="23" spans="1:31" ht="15.75">
      <c r="A23" s="18">
        <v>14</v>
      </c>
      <c r="B23" s="11" t="s">
        <v>18</v>
      </c>
      <c r="C23" s="11"/>
      <c r="D23" s="12"/>
      <c r="E23" s="12"/>
      <c r="F23" s="12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30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</row>
    <row r="24" spans="1:31" ht="15.75">
      <c r="A24" s="18">
        <v>15</v>
      </c>
      <c r="B24" s="11" t="s">
        <v>19</v>
      </c>
      <c r="C24" s="11"/>
      <c r="D24" s="12" t="s">
        <v>245</v>
      </c>
      <c r="E24" s="12" t="s">
        <v>47</v>
      </c>
      <c r="F24" s="12"/>
      <c r="G24" s="44"/>
      <c r="H24" s="44"/>
      <c r="I24" s="44"/>
      <c r="J24" s="44"/>
      <c r="K24" s="44" t="s">
        <v>117</v>
      </c>
      <c r="L24" s="44"/>
      <c r="M24" s="44"/>
      <c r="N24" s="44">
        <v>1</v>
      </c>
      <c r="O24" s="44"/>
      <c r="P24" s="44" t="s">
        <v>39</v>
      </c>
      <c r="Q24" s="44" t="s">
        <v>27</v>
      </c>
      <c r="R24" s="30"/>
      <c r="S24" s="12"/>
      <c r="T24" s="12"/>
      <c r="U24" s="12">
        <v>1</v>
      </c>
      <c r="V24" s="12">
        <v>1</v>
      </c>
      <c r="W24" s="12" t="s">
        <v>81</v>
      </c>
      <c r="X24" s="12"/>
      <c r="Y24" s="12">
        <v>1</v>
      </c>
      <c r="Z24" s="12" t="s">
        <v>78</v>
      </c>
      <c r="AA24" s="12" t="s">
        <v>27</v>
      </c>
      <c r="AB24" s="12">
        <v>2</v>
      </c>
      <c r="AC24" s="12"/>
      <c r="AD24" s="12"/>
      <c r="AE24" s="13"/>
    </row>
    <row r="25" spans="1:31" ht="15.75">
      <c r="A25" s="18">
        <v>16</v>
      </c>
      <c r="B25" s="11" t="s">
        <v>20</v>
      </c>
      <c r="C25" s="11"/>
      <c r="D25" s="12"/>
      <c r="E25" s="12"/>
      <c r="F25" s="12"/>
      <c r="G25" s="44"/>
      <c r="H25" s="44" t="s">
        <v>99</v>
      </c>
      <c r="I25" s="44" t="s">
        <v>113</v>
      </c>
      <c r="J25" s="44"/>
      <c r="K25" s="44"/>
      <c r="L25" s="44"/>
      <c r="M25" s="44" t="s">
        <v>61</v>
      </c>
      <c r="N25" s="44">
        <v>1</v>
      </c>
      <c r="O25" s="44"/>
      <c r="P25" s="44" t="s">
        <v>38</v>
      </c>
      <c r="Q25" s="44" t="s">
        <v>26</v>
      </c>
      <c r="R25" s="30"/>
      <c r="S25" s="12">
        <v>2</v>
      </c>
      <c r="T25" s="12"/>
      <c r="U25" s="12">
        <v>1</v>
      </c>
      <c r="V25" s="12"/>
      <c r="W25" s="12"/>
      <c r="X25" s="12"/>
      <c r="Y25" s="12"/>
      <c r="Z25" s="12"/>
      <c r="AA25" s="12"/>
      <c r="AB25" s="12"/>
      <c r="AC25" s="12"/>
      <c r="AD25" s="12"/>
      <c r="AE25" s="13"/>
    </row>
    <row r="26" spans="1:31" ht="15.75">
      <c r="A26" s="18">
        <v>17</v>
      </c>
      <c r="B26" s="11" t="s">
        <v>21</v>
      </c>
      <c r="C26" s="11"/>
      <c r="D26" s="12"/>
      <c r="E26" s="12"/>
      <c r="F26" s="12"/>
      <c r="G26" s="44"/>
      <c r="H26" s="44"/>
      <c r="I26" s="44" t="s">
        <v>57</v>
      </c>
      <c r="J26" s="44"/>
      <c r="K26" s="44" t="s">
        <v>116</v>
      </c>
      <c r="L26" s="44">
        <v>3</v>
      </c>
      <c r="M26" s="44"/>
      <c r="N26" s="44"/>
      <c r="O26" s="44"/>
      <c r="P26" s="44"/>
      <c r="Q26" s="44"/>
      <c r="R26" s="30"/>
      <c r="S26" s="12"/>
      <c r="T26" s="12" t="s">
        <v>82</v>
      </c>
      <c r="U26" s="12" t="s">
        <v>86</v>
      </c>
      <c r="V26" s="12"/>
      <c r="W26" s="12"/>
      <c r="X26" s="12" t="s">
        <v>52</v>
      </c>
      <c r="Y26" s="12">
        <v>1</v>
      </c>
      <c r="Z26" s="12"/>
      <c r="AA26" s="12" t="s">
        <v>26</v>
      </c>
      <c r="AB26" s="12" t="s">
        <v>43</v>
      </c>
      <c r="AC26" s="12"/>
      <c r="AD26" s="12"/>
      <c r="AE26" s="13"/>
    </row>
    <row r="27" spans="1:31" ht="15.75">
      <c r="A27" s="18">
        <v>18</v>
      </c>
      <c r="B27" s="11" t="s">
        <v>22</v>
      </c>
      <c r="C27" s="11"/>
      <c r="D27" s="12"/>
      <c r="E27" s="12"/>
      <c r="F27" s="12"/>
      <c r="G27" s="44"/>
      <c r="H27" s="44"/>
      <c r="I27" s="44" t="s">
        <v>33</v>
      </c>
      <c r="J27" s="44"/>
      <c r="K27" s="44"/>
      <c r="L27" s="44"/>
      <c r="M27" s="44">
        <v>3</v>
      </c>
      <c r="N27" s="44"/>
      <c r="O27" s="44" t="s">
        <v>59</v>
      </c>
      <c r="P27" s="44"/>
      <c r="Q27" s="44"/>
      <c r="R27" s="30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3"/>
    </row>
    <row r="28" spans="1:31" ht="15.75">
      <c r="A28" s="18">
        <v>19</v>
      </c>
      <c r="B28" s="11" t="s">
        <v>23</v>
      </c>
      <c r="C28" s="11"/>
      <c r="D28" s="12">
        <v>4</v>
      </c>
      <c r="E28" s="12"/>
      <c r="F28" s="12" t="s">
        <v>238</v>
      </c>
      <c r="G28" s="44"/>
      <c r="H28" s="44">
        <v>6</v>
      </c>
      <c r="I28" s="44" t="s">
        <v>109</v>
      </c>
      <c r="J28" s="44"/>
      <c r="K28" s="44">
        <v>3</v>
      </c>
      <c r="L28" s="44"/>
      <c r="M28" s="44"/>
      <c r="N28" s="44"/>
      <c r="O28" s="44" t="s">
        <v>37</v>
      </c>
      <c r="P28" s="44"/>
      <c r="Q28" s="44">
        <v>3</v>
      </c>
      <c r="R28" s="30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</row>
    <row r="29" spans="1:31" ht="15.75">
      <c r="A29" s="18">
        <v>20</v>
      </c>
      <c r="B29" s="11" t="s">
        <v>24</v>
      </c>
      <c r="C29" s="11"/>
      <c r="D29" s="12"/>
      <c r="E29" s="12">
        <v>6</v>
      </c>
      <c r="F29" s="12"/>
      <c r="G29" s="44"/>
      <c r="H29" s="44" t="s">
        <v>100</v>
      </c>
      <c r="I29" s="44"/>
      <c r="J29" s="44">
        <v>4</v>
      </c>
      <c r="K29" s="44"/>
      <c r="L29" s="44"/>
      <c r="M29" s="44"/>
      <c r="N29" s="44" t="s">
        <v>53</v>
      </c>
      <c r="O29" s="44">
        <v>3</v>
      </c>
      <c r="P29" s="44" t="s">
        <v>43</v>
      </c>
      <c r="Q29" s="44"/>
      <c r="R29" s="30"/>
      <c r="S29" s="12">
        <v>1</v>
      </c>
      <c r="T29" s="12"/>
      <c r="U29" s="12">
        <v>3</v>
      </c>
      <c r="V29" s="12"/>
      <c r="W29" s="12" t="s">
        <v>68</v>
      </c>
      <c r="X29" s="12" t="s">
        <v>76</v>
      </c>
      <c r="Y29" s="12" t="s">
        <v>80</v>
      </c>
      <c r="Z29" s="12">
        <v>2</v>
      </c>
      <c r="AA29" s="12" t="s">
        <v>74</v>
      </c>
      <c r="AB29" s="12" t="s">
        <v>74</v>
      </c>
      <c r="AC29" s="12" t="s">
        <v>95</v>
      </c>
      <c r="AD29" s="12"/>
      <c r="AE29" s="13"/>
    </row>
    <row r="30" spans="1:31" ht="15.75">
      <c r="A30" s="18">
        <v>21</v>
      </c>
      <c r="B30" s="11" t="s">
        <v>28</v>
      </c>
      <c r="C30" s="11"/>
      <c r="D30" s="12"/>
      <c r="E30" s="12" t="s">
        <v>42</v>
      </c>
      <c r="F30" s="12">
        <v>2</v>
      </c>
      <c r="G30" s="44"/>
      <c r="H30" s="44" t="s">
        <v>107</v>
      </c>
      <c r="I30" s="44"/>
      <c r="J30" s="44" t="s">
        <v>43</v>
      </c>
      <c r="K30" s="44"/>
      <c r="L30" s="44" t="s">
        <v>97</v>
      </c>
      <c r="M30" s="44"/>
      <c r="N30" s="44"/>
      <c r="O30" s="44"/>
      <c r="P30" s="44"/>
      <c r="Q30" s="44">
        <v>4</v>
      </c>
      <c r="R30" s="30"/>
      <c r="S30" s="12" t="s">
        <v>70</v>
      </c>
      <c r="T30" s="12" t="s">
        <v>89</v>
      </c>
      <c r="U30" s="12"/>
      <c r="V30" s="12" t="s">
        <v>69</v>
      </c>
      <c r="W30" s="12"/>
      <c r="X30" s="12">
        <v>2</v>
      </c>
      <c r="Y30" s="12" t="s">
        <v>52</v>
      </c>
      <c r="Z30" s="12" t="s">
        <v>77</v>
      </c>
      <c r="AA30" s="12"/>
      <c r="AB30" s="12"/>
      <c r="AC30" s="12"/>
      <c r="AD30" s="12"/>
      <c r="AE30" s="13"/>
    </row>
    <row r="31" spans="1:31" ht="15.75">
      <c r="A31" s="18">
        <v>22</v>
      </c>
      <c r="B31" s="11" t="s">
        <v>29</v>
      </c>
      <c r="C31" s="11"/>
      <c r="D31" s="12">
        <v>6</v>
      </c>
      <c r="E31" s="12" t="s">
        <v>241</v>
      </c>
      <c r="F31" s="12" t="s">
        <v>237</v>
      </c>
      <c r="G31" s="44"/>
      <c r="H31" s="44" t="s">
        <v>112</v>
      </c>
      <c r="I31" s="44" t="s">
        <v>105</v>
      </c>
      <c r="J31" s="44" t="s">
        <v>55</v>
      </c>
      <c r="K31" s="44"/>
      <c r="L31" s="44"/>
      <c r="M31" s="44" t="s">
        <v>243</v>
      </c>
      <c r="N31" s="44" t="s">
        <v>49</v>
      </c>
      <c r="O31" s="44"/>
      <c r="P31" s="44" t="s">
        <v>40</v>
      </c>
      <c r="Q31" s="44" t="s">
        <v>32</v>
      </c>
      <c r="R31" s="30"/>
      <c r="S31" s="12"/>
      <c r="T31" s="12" t="s">
        <v>88</v>
      </c>
      <c r="U31" s="12">
        <v>2</v>
      </c>
      <c r="V31" s="12" t="s">
        <v>82</v>
      </c>
      <c r="W31" s="12" t="s">
        <v>38</v>
      </c>
      <c r="X31" s="12"/>
      <c r="Y31" s="12"/>
      <c r="Z31" s="12"/>
      <c r="AA31" s="12"/>
      <c r="AB31" s="12" t="s">
        <v>38</v>
      </c>
      <c r="AC31" s="38" t="s">
        <v>73</v>
      </c>
      <c r="AD31" s="12" t="s">
        <v>72</v>
      </c>
      <c r="AE31" s="13" t="s">
        <v>71</v>
      </c>
    </row>
    <row r="32" spans="1:31" ht="15.75">
      <c r="A32" s="18"/>
      <c r="B32" s="11"/>
      <c r="C32" s="11"/>
      <c r="D32" s="12"/>
      <c r="E32" s="12"/>
      <c r="F32" s="12"/>
      <c r="G32" s="44"/>
      <c r="H32" s="44"/>
      <c r="I32" s="44"/>
      <c r="J32" s="44"/>
      <c r="K32" s="44"/>
      <c r="L32" s="44"/>
      <c r="M32" s="44"/>
      <c r="N32" s="44" t="s">
        <v>51</v>
      </c>
      <c r="O32" s="44"/>
      <c r="P32" s="44"/>
      <c r="Q32" s="44"/>
      <c r="R32" s="30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3"/>
    </row>
    <row r="33" spans="1:31" ht="15.75">
      <c r="A33" s="18">
        <v>23</v>
      </c>
      <c r="B33" s="11" t="s">
        <v>30</v>
      </c>
      <c r="C33" s="11"/>
      <c r="D33" s="12" t="s">
        <v>52</v>
      </c>
      <c r="E33" s="12"/>
      <c r="F33" s="12"/>
      <c r="G33" s="44" t="s">
        <v>120</v>
      </c>
      <c r="H33" s="44"/>
      <c r="I33" s="44" t="s">
        <v>106</v>
      </c>
      <c r="J33" s="44" t="s">
        <v>97</v>
      </c>
      <c r="K33" s="44" t="s">
        <v>103</v>
      </c>
      <c r="L33" s="44"/>
      <c r="M33" s="44"/>
      <c r="N33" s="44"/>
      <c r="O33" s="44" t="s">
        <v>107</v>
      </c>
      <c r="P33" s="44"/>
      <c r="Q33" s="44"/>
      <c r="R33" s="30"/>
      <c r="S33" s="12"/>
      <c r="T33" s="12">
        <v>6</v>
      </c>
      <c r="U33" s="12"/>
      <c r="V33" s="12"/>
      <c r="W33" s="12">
        <v>2</v>
      </c>
      <c r="X33" s="12"/>
      <c r="Y33" s="12">
        <v>2</v>
      </c>
      <c r="Z33" s="12" t="s">
        <v>79</v>
      </c>
      <c r="AA33" s="12">
        <v>1</v>
      </c>
      <c r="AB33" s="12"/>
      <c r="AC33" s="12" t="s">
        <v>94</v>
      </c>
      <c r="AD33" s="12"/>
      <c r="AE33" s="13"/>
    </row>
    <row r="34" spans="1:31" ht="15.75">
      <c r="A34" s="18">
        <v>24</v>
      </c>
      <c r="B34" s="11" t="s">
        <v>118</v>
      </c>
      <c r="C34" s="11"/>
      <c r="D34" s="12" t="s">
        <v>244</v>
      </c>
      <c r="E34" s="12"/>
      <c r="F34" s="12" t="s">
        <v>239</v>
      </c>
      <c r="G34" s="44" t="s">
        <v>119</v>
      </c>
      <c r="H34" s="44" t="s">
        <v>111</v>
      </c>
      <c r="I34" s="44"/>
      <c r="J34" s="44" t="s">
        <v>121</v>
      </c>
      <c r="K34" s="44" t="s">
        <v>33</v>
      </c>
      <c r="L34" s="44"/>
      <c r="M34" s="44"/>
      <c r="N34" s="44"/>
      <c r="O34" s="44" t="s">
        <v>108</v>
      </c>
      <c r="P34" s="44"/>
      <c r="Q34" s="44"/>
      <c r="R34" s="30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</row>
    <row r="35" spans="1:31" ht="15.75" customHeight="1">
      <c r="A35" s="18">
        <v>25</v>
      </c>
      <c r="B35" s="11" t="s">
        <v>31</v>
      </c>
      <c r="C35" s="11"/>
      <c r="D35" s="12"/>
      <c r="E35" s="12"/>
      <c r="F35" s="12"/>
      <c r="G35" s="44">
        <v>3</v>
      </c>
      <c r="H35" s="44"/>
      <c r="I35" s="44" t="s">
        <v>107</v>
      </c>
      <c r="J35" s="44" t="s">
        <v>104</v>
      </c>
      <c r="K35" s="44"/>
      <c r="L35" s="44" t="s">
        <v>35</v>
      </c>
      <c r="M35" s="44"/>
      <c r="N35" s="44" t="s">
        <v>52</v>
      </c>
      <c r="O35" s="44"/>
      <c r="P35" s="44">
        <v>5</v>
      </c>
      <c r="Q35" s="44" t="s">
        <v>33</v>
      </c>
      <c r="R35" s="30"/>
      <c r="S35" s="12" t="s">
        <v>93</v>
      </c>
      <c r="T35" s="12" t="s">
        <v>90</v>
      </c>
      <c r="U35" s="12" t="s">
        <v>87</v>
      </c>
      <c r="V35" s="12"/>
      <c r="W35" s="12" t="s">
        <v>79</v>
      </c>
      <c r="X35" s="12"/>
      <c r="Y35" s="12"/>
      <c r="Z35" s="12" t="s">
        <v>76</v>
      </c>
      <c r="AA35" s="12"/>
      <c r="AB35" s="38" t="s">
        <v>75</v>
      </c>
      <c r="AC35" s="12" t="s">
        <v>43</v>
      </c>
      <c r="AD35" s="12"/>
      <c r="AE35" s="13"/>
    </row>
    <row r="36" spans="1:31" ht="15.75">
      <c r="A36" s="18">
        <v>26</v>
      </c>
      <c r="B36" s="11" t="s">
        <v>54</v>
      </c>
      <c r="C36" s="11"/>
      <c r="D36" s="12"/>
      <c r="E36" s="12"/>
      <c r="F36" s="12">
        <v>4</v>
      </c>
      <c r="G36" s="44"/>
      <c r="H36" s="44"/>
      <c r="I36" s="44" t="s">
        <v>108</v>
      </c>
      <c r="J36" s="44"/>
      <c r="K36" s="44"/>
      <c r="L36" s="44" t="s">
        <v>61</v>
      </c>
      <c r="M36" s="44"/>
      <c r="N36" s="44" t="s">
        <v>55</v>
      </c>
      <c r="O36" s="44"/>
      <c r="P36" s="44"/>
      <c r="Q36" s="44"/>
      <c r="R36" s="30"/>
      <c r="S36" s="12">
        <v>4</v>
      </c>
      <c r="T36" s="12"/>
      <c r="U36" s="12"/>
      <c r="V36" s="12" t="s">
        <v>85</v>
      </c>
      <c r="W36" s="12"/>
      <c r="X36" s="12">
        <v>1</v>
      </c>
      <c r="Y36" s="12"/>
      <c r="Z36" s="12" t="s">
        <v>43</v>
      </c>
      <c r="AA36" s="12" t="s">
        <v>76</v>
      </c>
      <c r="AB36" s="12"/>
      <c r="AC36" s="12"/>
      <c r="AD36" s="12"/>
      <c r="AE36" s="13"/>
    </row>
    <row r="37" spans="1:31" ht="15.75">
      <c r="A37" s="18">
        <v>27</v>
      </c>
      <c r="B37" s="11" t="s">
        <v>44</v>
      </c>
      <c r="C37" s="11"/>
      <c r="D37" s="12"/>
      <c r="E37" s="12"/>
      <c r="F37" s="12"/>
      <c r="G37" s="44"/>
      <c r="H37" s="44" t="s">
        <v>110</v>
      </c>
      <c r="I37" s="44"/>
      <c r="J37" s="44"/>
      <c r="K37" s="44">
        <v>6</v>
      </c>
      <c r="L37" s="44"/>
      <c r="M37" s="44"/>
      <c r="N37" s="44"/>
      <c r="O37" s="44" t="s">
        <v>48</v>
      </c>
      <c r="P37" s="44" t="s">
        <v>45</v>
      </c>
      <c r="Q37" s="44"/>
      <c r="R37" s="30"/>
      <c r="S37" s="12"/>
      <c r="T37" s="12"/>
      <c r="U37" s="12"/>
      <c r="V37" s="12" t="s">
        <v>83</v>
      </c>
      <c r="W37" s="12" t="s">
        <v>43</v>
      </c>
      <c r="X37" s="12"/>
      <c r="Y37" s="12" t="s">
        <v>43</v>
      </c>
      <c r="Z37" s="12"/>
      <c r="AA37" s="12"/>
      <c r="AB37" s="12"/>
      <c r="AC37" s="12"/>
      <c r="AD37" s="12"/>
      <c r="AE37" s="13"/>
    </row>
    <row r="38" spans="1:31" ht="15.75">
      <c r="A38" s="18">
        <v>28</v>
      </c>
      <c r="B38" s="11" t="s">
        <v>25</v>
      </c>
      <c r="C38" s="11"/>
      <c r="D38" s="12"/>
      <c r="E38" s="12"/>
      <c r="F38" s="12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>
        <v>1</v>
      </c>
      <c r="R38" s="30"/>
      <c r="S38" s="12"/>
      <c r="T38" s="12" t="s">
        <v>92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</row>
    <row r="39" spans="1:31" ht="16.5" thickBo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0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</row>
    <row r="40" spans="1:31" ht="16.5" thickTop="1">
      <c r="A40" s="14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30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3"/>
    </row>
    <row r="41" spans="1:31" ht="15.75">
      <c r="A41" s="14"/>
      <c r="B41" s="15" t="s">
        <v>62</v>
      </c>
      <c r="C41" s="15"/>
      <c r="D41" s="20" t="s">
        <v>66</v>
      </c>
      <c r="E41" s="20" t="s">
        <v>66</v>
      </c>
      <c r="F41" s="20" t="s">
        <v>66</v>
      </c>
      <c r="G41" s="20" t="s">
        <v>66</v>
      </c>
      <c r="H41" s="20" t="s">
        <v>66</v>
      </c>
      <c r="I41" s="20" t="s">
        <v>66</v>
      </c>
      <c r="J41" s="20" t="s">
        <v>66</v>
      </c>
      <c r="K41" s="20" t="s">
        <v>66</v>
      </c>
      <c r="L41" s="20" t="s">
        <v>66</v>
      </c>
      <c r="M41" s="20" t="s">
        <v>66</v>
      </c>
      <c r="N41" s="20" t="s">
        <v>66</v>
      </c>
      <c r="O41" s="20" t="s">
        <v>66</v>
      </c>
      <c r="P41" s="20" t="s">
        <v>66</v>
      </c>
      <c r="Q41" s="20" t="s">
        <v>66</v>
      </c>
      <c r="R41" s="30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3"/>
    </row>
    <row r="42" spans="1:31" ht="15.75">
      <c r="A42" s="14"/>
      <c r="B42" s="11" t="s">
        <v>63</v>
      </c>
      <c r="C42" s="11"/>
      <c r="D42" s="12">
        <f>3+3+2+3+2+3+4</f>
        <v>20</v>
      </c>
      <c r="E42" s="12">
        <f>6+4+3+2+4+5</f>
        <v>24</v>
      </c>
      <c r="F42" s="12">
        <f>8+5+4+6+3</f>
        <v>26</v>
      </c>
      <c r="G42" s="12">
        <f>4+3+3+3+11+2+14+17</f>
        <v>57</v>
      </c>
      <c r="H42" s="12">
        <f>2+3+4+6</f>
        <v>15</v>
      </c>
      <c r="I42" s="12">
        <f>4+4+3+6</f>
        <v>17</v>
      </c>
      <c r="J42" s="12">
        <f>5+4+2+5+4</f>
        <v>20</v>
      </c>
      <c r="K42" s="12">
        <f>4+2+4+2+6</f>
        <v>18</v>
      </c>
      <c r="L42" s="12">
        <f>4</f>
        <v>4</v>
      </c>
      <c r="M42" s="12">
        <f>11+7+12</f>
        <v>30</v>
      </c>
      <c r="N42" s="12">
        <f>3+10</f>
        <v>13</v>
      </c>
      <c r="O42" s="12">
        <f>8+6</f>
        <v>14</v>
      </c>
      <c r="P42" s="12">
        <f>2+5</f>
        <v>7</v>
      </c>
      <c r="Q42" s="12">
        <f>4+20</f>
        <v>24</v>
      </c>
      <c r="R42" s="30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3"/>
    </row>
    <row r="43" spans="1:31" ht="15.75">
      <c r="A43" s="14"/>
      <c r="B43" s="11" t="s">
        <v>64</v>
      </c>
      <c r="C43" s="11"/>
      <c r="D43" s="12">
        <f>2+5+5+2</f>
        <v>14</v>
      </c>
      <c r="E43" s="12">
        <f>3+4+3+3+3</f>
        <v>16</v>
      </c>
      <c r="F43" s="12">
        <f>8+2+2+5+12</f>
        <v>29</v>
      </c>
      <c r="G43" s="12">
        <f>10+6+4+3</f>
        <v>23</v>
      </c>
      <c r="H43" s="12">
        <f>3+3+8+2+7+3+4</f>
        <v>30</v>
      </c>
      <c r="I43" s="12">
        <f>8+2+4+3+5</f>
        <v>22</v>
      </c>
      <c r="J43" s="12">
        <f>10+3+7</f>
        <v>20</v>
      </c>
      <c r="K43" s="12">
        <f>8+2+6</f>
        <v>16</v>
      </c>
      <c r="L43" s="12">
        <f>6+2+2</f>
        <v>10</v>
      </c>
      <c r="M43" s="3">
        <f>14+8+8</f>
        <v>30</v>
      </c>
      <c r="N43" s="3">
        <f>12+10</f>
        <v>22</v>
      </c>
      <c r="O43" s="3">
        <f>17+10+14</f>
        <v>41</v>
      </c>
      <c r="P43" s="3">
        <f>10+8+5</f>
        <v>23</v>
      </c>
      <c r="Q43" s="3">
        <f>4+4+4+4+2+2</f>
        <v>20</v>
      </c>
      <c r="R43" s="30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3"/>
    </row>
    <row r="44" spans="1:31" ht="15.75">
      <c r="A44" s="14"/>
      <c r="B44" s="11"/>
      <c r="C44" s="11"/>
      <c r="D44" s="4">
        <f aca="true" t="shared" si="0" ref="D44:Q44">SUM(D42:D43)</f>
        <v>34</v>
      </c>
      <c r="E44" s="4">
        <f t="shared" si="0"/>
        <v>40</v>
      </c>
      <c r="F44" s="4">
        <f t="shared" si="0"/>
        <v>55</v>
      </c>
      <c r="G44" s="4">
        <f t="shared" si="0"/>
        <v>80</v>
      </c>
      <c r="H44" s="4">
        <f t="shared" si="0"/>
        <v>45</v>
      </c>
      <c r="I44" s="4">
        <f t="shared" si="0"/>
        <v>39</v>
      </c>
      <c r="J44" s="4">
        <f t="shared" si="0"/>
        <v>40</v>
      </c>
      <c r="K44" s="4">
        <f t="shared" si="0"/>
        <v>34</v>
      </c>
      <c r="L44" s="4">
        <f t="shared" si="0"/>
        <v>14</v>
      </c>
      <c r="M44" s="4">
        <f t="shared" si="0"/>
        <v>60</v>
      </c>
      <c r="N44" s="4">
        <f t="shared" si="0"/>
        <v>35</v>
      </c>
      <c r="O44" s="4">
        <f t="shared" si="0"/>
        <v>55</v>
      </c>
      <c r="P44" s="4">
        <f t="shared" si="0"/>
        <v>30</v>
      </c>
      <c r="Q44" s="4">
        <f t="shared" si="0"/>
        <v>44</v>
      </c>
      <c r="R44" s="30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3"/>
    </row>
    <row r="45" spans="1:31" ht="15.75">
      <c r="A45" s="14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30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3"/>
    </row>
    <row r="46" spans="1:31" ht="15.75">
      <c r="A46" s="14"/>
      <c r="B46" s="15" t="s">
        <v>65</v>
      </c>
      <c r="C46" s="15"/>
      <c r="D46" s="12"/>
      <c r="E46" s="12"/>
      <c r="F46" s="12"/>
      <c r="G46" s="20"/>
      <c r="H46" s="20"/>
      <c r="I46" s="20"/>
      <c r="J46" s="20"/>
      <c r="K46" s="12"/>
      <c r="L46" s="12"/>
      <c r="M46" s="12"/>
      <c r="N46" s="12"/>
      <c r="O46" s="12"/>
      <c r="P46" s="12"/>
      <c r="Q46" s="12"/>
      <c r="R46" s="30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3"/>
    </row>
    <row r="47" spans="1:31" ht="15.75">
      <c r="A47" s="14"/>
      <c r="B47" s="11" t="s">
        <v>63</v>
      </c>
      <c r="C47" s="11"/>
      <c r="D47" s="12">
        <f>4+4+6+4+3+3+3+3+20+2+3+3+3</f>
        <v>61</v>
      </c>
      <c r="E47" s="12">
        <f>7+3+8+4+4+4+4+4+5+3</f>
        <v>46</v>
      </c>
      <c r="F47" s="12">
        <f>3+8+2+3+3+4+6+10</f>
        <v>39</v>
      </c>
      <c r="G47" s="12">
        <f>14+20</f>
        <v>34</v>
      </c>
      <c r="H47" s="12">
        <f>4+4+4+2+4+2+2+2+4</f>
        <v>28</v>
      </c>
      <c r="I47" s="12">
        <f>2+2+4+4+4+4+6+3+6+2+6</f>
        <v>43</v>
      </c>
      <c r="J47" s="12">
        <f>6+3+3+2+2+3+6+6+3+4+3+3</f>
        <v>44</v>
      </c>
      <c r="K47" s="12">
        <f>6+2+2+4+6+3+3+20+20</f>
        <v>66</v>
      </c>
      <c r="L47" s="12">
        <f>3+8+3+10+20+16+6</f>
        <v>66</v>
      </c>
      <c r="M47" s="12">
        <f>14+3+20</f>
        <v>37</v>
      </c>
      <c r="N47" s="12">
        <f>10+20+20+14</f>
        <v>64</v>
      </c>
      <c r="O47" s="12">
        <f>10+10+20+10</f>
        <v>50</v>
      </c>
      <c r="P47" s="12">
        <f>3+20+6+4+6+4+20</f>
        <v>63</v>
      </c>
      <c r="Q47" s="12">
        <f>4+2+1+2+4+4+2+4+2+3+4</f>
        <v>32</v>
      </c>
      <c r="R47" s="30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3"/>
    </row>
    <row r="48" spans="1:31" ht="15.75">
      <c r="A48" s="14"/>
      <c r="B48" s="11" t="s">
        <v>64</v>
      </c>
      <c r="C48" s="11"/>
      <c r="D48" s="12">
        <f>4+1+5+2+4+3+6</f>
        <v>25</v>
      </c>
      <c r="E48" s="12">
        <f>4+6+1+5+14+1+3</f>
        <v>34</v>
      </c>
      <c r="F48" s="12">
        <f>7+7+4+2+2+4</f>
        <v>26</v>
      </c>
      <c r="G48" s="12">
        <f>6</f>
        <v>6</v>
      </c>
      <c r="H48" s="12">
        <f>2+3+6+2+4+3+4+3+3+5+5+3+4</f>
        <v>47</v>
      </c>
      <c r="I48" s="12">
        <f>1+4+8+6+6+2+5+4+2</f>
        <v>38</v>
      </c>
      <c r="J48" s="12">
        <f>3+3+4+5+6+5+10</f>
        <v>36</v>
      </c>
      <c r="K48" s="12">
        <f>6+6+2+6</f>
        <v>20</v>
      </c>
      <c r="L48" s="12">
        <f>4+3+3+2+5+2+3+4+10+4</f>
        <v>40</v>
      </c>
      <c r="M48" s="3">
        <f>6+17</f>
        <v>23</v>
      </c>
      <c r="N48" s="3">
        <f>15+6</f>
        <v>21</v>
      </c>
      <c r="O48" s="3">
        <f>5+10</f>
        <v>15</v>
      </c>
      <c r="P48" s="3">
        <f>10+7+10</f>
        <v>27</v>
      </c>
      <c r="Q48" s="3">
        <f>10+2+5+2+5+4+5+4+2+5</f>
        <v>44</v>
      </c>
      <c r="R48" s="30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/>
    </row>
    <row r="49" spans="1:31" ht="15.75">
      <c r="A49" s="14"/>
      <c r="B49" s="11"/>
      <c r="C49" s="11"/>
      <c r="D49" s="4">
        <f aca="true" t="shared" si="1" ref="D49:J49">SUM(D47:D48)</f>
        <v>86</v>
      </c>
      <c r="E49" s="4">
        <f t="shared" si="1"/>
        <v>80</v>
      </c>
      <c r="F49" s="4">
        <f t="shared" si="1"/>
        <v>65</v>
      </c>
      <c r="G49" s="4">
        <f t="shared" si="1"/>
        <v>40</v>
      </c>
      <c r="H49" s="4">
        <f t="shared" si="1"/>
        <v>75</v>
      </c>
      <c r="I49" s="4">
        <f t="shared" si="1"/>
        <v>81</v>
      </c>
      <c r="J49" s="4">
        <f t="shared" si="1"/>
        <v>80</v>
      </c>
      <c r="K49" s="4">
        <f aca="true" t="shared" si="2" ref="K49:Q49">SUM(K47:K48)</f>
        <v>86</v>
      </c>
      <c r="L49" s="4">
        <f t="shared" si="2"/>
        <v>106</v>
      </c>
      <c r="M49" s="4">
        <f t="shared" si="2"/>
        <v>60</v>
      </c>
      <c r="N49" s="4">
        <f t="shared" si="2"/>
        <v>85</v>
      </c>
      <c r="O49" s="4">
        <f t="shared" si="2"/>
        <v>65</v>
      </c>
      <c r="P49" s="4">
        <f t="shared" si="2"/>
        <v>90</v>
      </c>
      <c r="Q49" s="4">
        <f t="shared" si="2"/>
        <v>76</v>
      </c>
      <c r="R49" s="30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3"/>
    </row>
    <row r="50" spans="1:31" ht="15.75">
      <c r="A50" s="14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30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3"/>
    </row>
    <row r="51" spans="1:31" ht="16.5" thickBot="1">
      <c r="A51" s="14"/>
      <c r="B51" s="15" t="s">
        <v>67</v>
      </c>
      <c r="C51" s="15"/>
      <c r="D51" s="5">
        <f aca="true" t="shared" si="3" ref="D51:Q51">D44+D49</f>
        <v>120</v>
      </c>
      <c r="E51" s="5">
        <f t="shared" si="3"/>
        <v>120</v>
      </c>
      <c r="F51" s="5">
        <f t="shared" si="3"/>
        <v>120</v>
      </c>
      <c r="G51" s="5">
        <f t="shared" si="3"/>
        <v>120</v>
      </c>
      <c r="H51" s="5">
        <f t="shared" si="3"/>
        <v>120</v>
      </c>
      <c r="I51" s="5">
        <f t="shared" si="3"/>
        <v>120</v>
      </c>
      <c r="J51" s="5">
        <f t="shared" si="3"/>
        <v>120</v>
      </c>
      <c r="K51" s="5">
        <f t="shared" si="3"/>
        <v>120</v>
      </c>
      <c r="L51" s="5">
        <f t="shared" si="3"/>
        <v>120</v>
      </c>
      <c r="M51" s="5">
        <f t="shared" si="3"/>
        <v>120</v>
      </c>
      <c r="N51" s="5">
        <f t="shared" si="3"/>
        <v>120</v>
      </c>
      <c r="O51" s="5">
        <f t="shared" si="3"/>
        <v>120</v>
      </c>
      <c r="P51" s="5">
        <f t="shared" si="3"/>
        <v>120</v>
      </c>
      <c r="Q51" s="5">
        <f t="shared" si="3"/>
        <v>120</v>
      </c>
      <c r="R51" s="30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3"/>
    </row>
    <row r="52" spans="1:31" ht="16.5" thickTop="1">
      <c r="A52" s="14"/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30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3"/>
    </row>
    <row r="53" spans="1:31" ht="15.75">
      <c r="A53" s="14"/>
      <c r="B53" s="15" t="s">
        <v>114</v>
      </c>
      <c r="C53" s="15"/>
      <c r="D53" s="41">
        <v>0.76</v>
      </c>
      <c r="E53" s="41">
        <v>0.66</v>
      </c>
      <c r="F53" s="41">
        <v>0.69</v>
      </c>
      <c r="G53" s="41">
        <v>0.78</v>
      </c>
      <c r="H53" s="41">
        <v>0.75</v>
      </c>
      <c r="I53" s="41">
        <v>0.55</v>
      </c>
      <c r="J53" s="41">
        <v>0.6</v>
      </c>
      <c r="K53" s="41">
        <v>0.44</v>
      </c>
      <c r="L53" s="41">
        <v>0.56</v>
      </c>
      <c r="M53" s="41">
        <v>0.57</v>
      </c>
      <c r="N53" s="41">
        <v>0.45</v>
      </c>
      <c r="O53" s="41">
        <v>0.51</v>
      </c>
      <c r="P53" s="41">
        <v>0.54</v>
      </c>
      <c r="Q53" s="41">
        <v>0.52</v>
      </c>
      <c r="R53" s="30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3"/>
    </row>
    <row r="54" spans="1:31" ht="16.5" thickBot="1">
      <c r="A54" s="21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3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/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xSplit="2" ySplit="5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9" sqref="D29"/>
    </sheetView>
  </sheetViews>
  <sheetFormatPr defaultColWidth="9.00390625" defaultRowHeight="15.75"/>
  <cols>
    <col min="1" max="1" width="7.375" style="1" customWidth="1"/>
    <col min="2" max="2" width="51.25390625" style="1" customWidth="1"/>
    <col min="3" max="3" width="9.00390625" style="1" customWidth="1"/>
    <col min="4" max="14" width="9.00390625" style="2" customWidth="1"/>
    <col min="15" max="15" width="2.625" style="2" customWidth="1"/>
    <col min="16" max="19" width="9.00390625" style="2" hidden="1" customWidth="1"/>
    <col min="20" max="20" width="9.50390625" style="2" hidden="1" customWidth="1"/>
    <col min="21" max="28" width="9.00390625" style="2" hidden="1" customWidth="1"/>
    <col min="29" max="16384" width="9.00390625" style="1" customWidth="1"/>
  </cols>
  <sheetData>
    <row r="1" spans="1:28" ht="16.5" thickTop="1">
      <c r="A1" s="6" t="s">
        <v>122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9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</row>
    <row r="2" spans="1:28" ht="15.75">
      <c r="A2" s="10" t="s">
        <v>123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1:28" ht="15.75">
      <c r="A3" s="1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30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</row>
    <row r="4" spans="1:28" ht="15.75">
      <c r="A4" s="14"/>
      <c r="B4" s="11"/>
      <c r="C4" s="11"/>
      <c r="D4" s="42" t="s">
        <v>124</v>
      </c>
      <c r="E4" s="39"/>
      <c r="F4" s="12"/>
      <c r="G4" s="12"/>
      <c r="H4" s="12"/>
      <c r="I4" s="12"/>
      <c r="J4" s="39"/>
      <c r="K4" s="39"/>
      <c r="L4" s="39"/>
      <c r="M4" s="39"/>
      <c r="N4" s="40"/>
      <c r="O4" s="30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</row>
    <row r="5" spans="1:28" ht="15.75">
      <c r="A5" s="25" t="s">
        <v>125</v>
      </c>
      <c r="B5" s="26" t="s">
        <v>126</v>
      </c>
      <c r="C5" s="26"/>
      <c r="D5" s="27">
        <v>41791</v>
      </c>
      <c r="E5" s="27">
        <v>41609</v>
      </c>
      <c r="F5" s="27">
        <v>41426</v>
      </c>
      <c r="G5" s="27">
        <v>41244</v>
      </c>
      <c r="H5" s="27">
        <v>41061</v>
      </c>
      <c r="I5" s="27">
        <v>40878</v>
      </c>
      <c r="J5" s="27">
        <v>40695</v>
      </c>
      <c r="K5" s="27">
        <v>40513</v>
      </c>
      <c r="L5" s="27">
        <v>40330</v>
      </c>
      <c r="M5" s="27">
        <v>40148</v>
      </c>
      <c r="N5" s="27">
        <v>39965</v>
      </c>
      <c r="O5" s="31"/>
      <c r="P5" s="27">
        <v>39783</v>
      </c>
      <c r="Q5" s="27">
        <v>39600</v>
      </c>
      <c r="R5" s="27">
        <v>39417</v>
      </c>
      <c r="S5" s="27">
        <v>39234</v>
      </c>
      <c r="T5" s="27">
        <v>39052</v>
      </c>
      <c r="U5" s="27">
        <v>38869</v>
      </c>
      <c r="V5" s="27">
        <v>38687</v>
      </c>
      <c r="W5" s="27">
        <v>38504</v>
      </c>
      <c r="X5" s="27">
        <v>38322</v>
      </c>
      <c r="Y5" s="27">
        <v>38139</v>
      </c>
      <c r="Z5" s="27">
        <v>37956</v>
      </c>
      <c r="AA5" s="27">
        <v>37773</v>
      </c>
      <c r="AB5" s="28">
        <v>37591</v>
      </c>
    </row>
    <row r="6" spans="1:28" ht="15.75">
      <c r="A6" s="10" t="s">
        <v>127</v>
      </c>
      <c r="B6" s="11"/>
      <c r="C6" s="11"/>
      <c r="D6" s="12"/>
      <c r="E6" s="12"/>
      <c r="F6" s="12"/>
      <c r="G6" s="12"/>
      <c r="H6" s="12"/>
      <c r="I6" s="12"/>
      <c r="J6" s="16"/>
      <c r="K6" s="16"/>
      <c r="L6" s="16"/>
      <c r="M6" s="16"/>
      <c r="N6" s="16"/>
      <c r="O6" s="3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</row>
    <row r="7" spans="1:28" ht="15.75">
      <c r="A7" s="18">
        <v>1</v>
      </c>
      <c r="B7" s="11" t="s">
        <v>128</v>
      </c>
      <c r="C7" s="11"/>
      <c r="D7" s="12">
        <v>4</v>
      </c>
      <c r="E7" s="12">
        <v>1</v>
      </c>
      <c r="F7" s="12"/>
      <c r="G7" s="12"/>
      <c r="H7" s="12"/>
      <c r="I7" s="12"/>
      <c r="J7" s="12"/>
      <c r="K7" s="12"/>
      <c r="L7" s="12"/>
      <c r="M7" s="12"/>
      <c r="N7" s="12"/>
      <c r="O7" s="30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</row>
    <row r="8" spans="1:28" ht="15.75">
      <c r="A8" s="18">
        <v>2</v>
      </c>
      <c r="B8" s="11" t="s">
        <v>129</v>
      </c>
      <c r="C8" s="11"/>
      <c r="D8" s="12"/>
      <c r="E8" s="12"/>
      <c r="F8" s="12"/>
      <c r="G8" s="12"/>
      <c r="H8" s="12"/>
      <c r="I8" s="12"/>
      <c r="J8" s="12"/>
      <c r="K8" s="12"/>
      <c r="L8" s="12" t="s">
        <v>130</v>
      </c>
      <c r="M8" s="12"/>
      <c r="N8" s="12"/>
      <c r="O8" s="30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>
        <v>5</v>
      </c>
      <c r="AB8" s="13"/>
    </row>
    <row r="9" spans="1:28" ht="15.75">
      <c r="A9" s="18">
        <v>3</v>
      </c>
      <c r="B9" s="11" t="s">
        <v>131</v>
      </c>
      <c r="C9" s="11"/>
      <c r="D9" s="12"/>
      <c r="E9" s="12"/>
      <c r="F9" s="12" t="s">
        <v>132</v>
      </c>
      <c r="G9" s="12"/>
      <c r="H9" s="12" t="s">
        <v>133</v>
      </c>
      <c r="I9" s="12"/>
      <c r="J9" s="12"/>
      <c r="K9" s="12"/>
      <c r="L9" s="12"/>
      <c r="M9" s="12"/>
      <c r="N9" s="12"/>
      <c r="O9" s="30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</row>
    <row r="10" spans="1:28" ht="15.75">
      <c r="A10" s="18">
        <v>4</v>
      </c>
      <c r="B10" s="11" t="s">
        <v>134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0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>
        <v>3</v>
      </c>
    </row>
    <row r="11" spans="1:28" ht="15.75">
      <c r="A11" s="18">
        <v>5</v>
      </c>
      <c r="B11" s="11" t="s">
        <v>135</v>
      </c>
      <c r="C11" s="11"/>
      <c r="D11" s="12" t="s">
        <v>136</v>
      </c>
      <c r="E11" s="12"/>
      <c r="F11" s="12"/>
      <c r="G11" s="43" t="s">
        <v>137</v>
      </c>
      <c r="H11" s="12" t="s">
        <v>138</v>
      </c>
      <c r="I11" s="12" t="s">
        <v>139</v>
      </c>
      <c r="J11" s="43" t="s">
        <v>140</v>
      </c>
      <c r="K11" s="12"/>
      <c r="L11" s="12" t="s">
        <v>141</v>
      </c>
      <c r="M11" s="12"/>
      <c r="N11" s="12"/>
      <c r="O11" s="30"/>
      <c r="P11" s="12"/>
      <c r="Q11" s="12"/>
      <c r="R11" s="12"/>
      <c r="S11" s="12">
        <v>1</v>
      </c>
      <c r="T11" s="12"/>
      <c r="U11" s="12"/>
      <c r="V11" s="12"/>
      <c r="W11" s="12"/>
      <c r="X11" s="12"/>
      <c r="Y11" s="12"/>
      <c r="Z11" s="12"/>
      <c r="AA11" s="12"/>
      <c r="AB11" s="13"/>
    </row>
    <row r="12" spans="1:28" ht="31.5">
      <c r="A12" s="18">
        <v>6</v>
      </c>
      <c r="B12" s="11" t="s">
        <v>142</v>
      </c>
      <c r="C12" s="11"/>
      <c r="D12" s="38" t="s">
        <v>143</v>
      </c>
      <c r="E12" s="12" t="s">
        <v>141</v>
      </c>
      <c r="F12" s="12" t="s">
        <v>144</v>
      </c>
      <c r="G12" s="43">
        <v>2</v>
      </c>
      <c r="H12" s="12"/>
      <c r="I12" s="12"/>
      <c r="J12" s="43">
        <v>2</v>
      </c>
      <c r="K12" s="12">
        <v>2</v>
      </c>
      <c r="L12" s="12" t="s">
        <v>145</v>
      </c>
      <c r="M12" s="12"/>
      <c r="N12" s="12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</row>
    <row r="13" spans="1:28" ht="15.75">
      <c r="A13" s="18">
        <v>7</v>
      </c>
      <c r="B13" s="11" t="s">
        <v>146</v>
      </c>
      <c r="C13" s="11"/>
      <c r="D13" s="12"/>
      <c r="E13" s="12"/>
      <c r="F13" s="12"/>
      <c r="G13" s="12"/>
      <c r="H13" s="12" t="s">
        <v>147</v>
      </c>
      <c r="I13" s="12" t="s">
        <v>148</v>
      </c>
      <c r="J13" s="12"/>
      <c r="K13" s="43" t="s">
        <v>149</v>
      </c>
      <c r="L13" s="12"/>
      <c r="M13" s="12" t="s">
        <v>150</v>
      </c>
      <c r="N13" s="12"/>
      <c r="O13" s="30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</row>
    <row r="14" spans="1:28" ht="15.75">
      <c r="A14" s="18">
        <v>8</v>
      </c>
      <c r="B14" s="11" t="s">
        <v>151</v>
      </c>
      <c r="C14" s="11"/>
      <c r="D14" s="12"/>
      <c r="E14" s="12"/>
      <c r="F14" s="12"/>
      <c r="G14" s="12"/>
      <c r="H14" s="12"/>
      <c r="I14" s="12"/>
      <c r="J14" s="12"/>
      <c r="K14" s="12"/>
      <c r="L14" s="12" t="s">
        <v>152</v>
      </c>
      <c r="M14" s="12" t="s">
        <v>144</v>
      </c>
      <c r="N14" s="12"/>
      <c r="O14" s="30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</row>
    <row r="15" spans="1:28" ht="15.75">
      <c r="A15" s="18">
        <v>9</v>
      </c>
      <c r="B15" s="11" t="s">
        <v>153</v>
      </c>
      <c r="C15" s="11"/>
      <c r="D15" s="12" t="s">
        <v>145</v>
      </c>
      <c r="E15" s="12"/>
      <c r="F15" s="43">
        <v>6</v>
      </c>
      <c r="G15" s="12">
        <v>3</v>
      </c>
      <c r="H15" s="12"/>
      <c r="I15" s="12"/>
      <c r="J15" s="12" t="s">
        <v>154</v>
      </c>
      <c r="K15" s="43" t="s">
        <v>145</v>
      </c>
      <c r="L15" s="12" t="s">
        <v>155</v>
      </c>
      <c r="M15" s="12"/>
      <c r="N15" s="12" t="s">
        <v>156</v>
      </c>
      <c r="O15" s="30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/>
    </row>
    <row r="16" spans="1:28" ht="15.75">
      <c r="A16" s="18"/>
      <c r="B16" s="11"/>
      <c r="C16" s="11"/>
      <c r="D16" s="12"/>
      <c r="E16" s="12"/>
      <c r="F16" s="12"/>
      <c r="G16" s="12"/>
      <c r="H16" s="12"/>
      <c r="I16" s="12"/>
      <c r="J16" s="12" t="s">
        <v>157</v>
      </c>
      <c r="K16" s="12"/>
      <c r="L16" s="12"/>
      <c r="M16" s="12"/>
      <c r="N16" s="12"/>
      <c r="O16" s="30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</row>
    <row r="17" spans="1:28" ht="15.75">
      <c r="A17" s="18">
        <v>10</v>
      </c>
      <c r="B17" s="11" t="s">
        <v>158</v>
      </c>
      <c r="C17" s="11"/>
      <c r="D17" s="12"/>
      <c r="E17" s="12"/>
      <c r="F17" s="12"/>
      <c r="G17" s="12"/>
      <c r="H17" s="12"/>
      <c r="I17" s="12"/>
      <c r="J17" s="12" t="s">
        <v>159</v>
      </c>
      <c r="K17" s="12"/>
      <c r="L17" s="12"/>
      <c r="M17" s="12"/>
      <c r="N17" s="12"/>
      <c r="O17" s="30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3"/>
    </row>
    <row r="18" spans="1:28" ht="15.75">
      <c r="A18" s="18">
        <v>11</v>
      </c>
      <c r="B18" s="11" t="s">
        <v>160</v>
      </c>
      <c r="C18" s="11"/>
      <c r="D18" s="12"/>
      <c r="E18" s="12" t="s">
        <v>130</v>
      </c>
      <c r="F18" s="12" t="s">
        <v>161</v>
      </c>
      <c r="G18" s="12" t="s">
        <v>154</v>
      </c>
      <c r="H18" s="12" t="s">
        <v>162</v>
      </c>
      <c r="I18" s="12"/>
      <c r="J18" s="12" t="s">
        <v>136</v>
      </c>
      <c r="K18" s="12"/>
      <c r="L18" s="12"/>
      <c r="M18" s="12" t="s">
        <v>161</v>
      </c>
      <c r="N18" s="12">
        <v>6</v>
      </c>
      <c r="O18" s="30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</row>
    <row r="19" spans="1:28" ht="15.75">
      <c r="A19" s="18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0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</row>
    <row r="20" spans="1:28" ht="15.75">
      <c r="A20" s="19" t="s">
        <v>163</v>
      </c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0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</row>
    <row r="21" spans="1:28" ht="15.75">
      <c r="A21" s="18">
        <v>12</v>
      </c>
      <c r="B21" s="11" t="s">
        <v>164</v>
      </c>
      <c r="C21" s="11"/>
      <c r="D21" s="12"/>
      <c r="E21" s="12"/>
      <c r="F21" s="12"/>
      <c r="G21" s="12"/>
      <c r="H21" s="12" t="s">
        <v>155</v>
      </c>
      <c r="I21" s="12">
        <v>4</v>
      </c>
      <c r="J21" s="12"/>
      <c r="K21" s="12"/>
      <c r="L21" s="12"/>
      <c r="M21" s="12" t="s">
        <v>157</v>
      </c>
      <c r="N21" s="12"/>
      <c r="O21" s="30"/>
      <c r="P21" s="12"/>
      <c r="Q21" s="12"/>
      <c r="R21" s="12"/>
      <c r="S21" s="12" t="s">
        <v>165</v>
      </c>
      <c r="T21" s="12"/>
      <c r="U21" s="12" t="s">
        <v>166</v>
      </c>
      <c r="V21" s="12"/>
      <c r="W21" s="12"/>
      <c r="X21" s="12" t="s">
        <v>167</v>
      </c>
      <c r="Y21" s="12"/>
      <c r="Z21" s="12"/>
      <c r="AA21" s="12"/>
      <c r="AB21" s="13"/>
    </row>
    <row r="22" spans="1:28" ht="15.75">
      <c r="A22" s="18">
        <v>13</v>
      </c>
      <c r="B22" s="11" t="s">
        <v>168</v>
      </c>
      <c r="C22" s="11"/>
      <c r="D22" s="12"/>
      <c r="E22" s="12"/>
      <c r="F22" s="12"/>
      <c r="G22" s="12"/>
      <c r="H22" s="12"/>
      <c r="I22" s="12"/>
      <c r="J22" s="12"/>
      <c r="K22" s="12" t="s">
        <v>169</v>
      </c>
      <c r="L22" s="12"/>
      <c r="M22" s="12">
        <v>3</v>
      </c>
      <c r="N22" s="12"/>
      <c r="O22" s="30"/>
      <c r="P22" s="12"/>
      <c r="Q22" s="12" t="s">
        <v>170</v>
      </c>
      <c r="R22" s="12" t="s">
        <v>171</v>
      </c>
      <c r="S22" s="12"/>
      <c r="T22" s="12"/>
      <c r="U22" s="12"/>
      <c r="V22" s="12"/>
      <c r="W22" s="12"/>
      <c r="X22" s="12"/>
      <c r="Y22" s="12"/>
      <c r="Z22" s="12"/>
      <c r="AA22" s="12"/>
      <c r="AB22" s="13"/>
    </row>
    <row r="23" spans="1:28" ht="15.75">
      <c r="A23" s="18">
        <v>14</v>
      </c>
      <c r="B23" s="11" t="s">
        <v>172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0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/>
    </row>
    <row r="24" spans="1:28" ht="15.75">
      <c r="A24" s="18">
        <v>15</v>
      </c>
      <c r="B24" s="11" t="s">
        <v>173</v>
      </c>
      <c r="C24" s="11"/>
      <c r="D24" s="12"/>
      <c r="E24" s="12"/>
      <c r="F24" s="12"/>
      <c r="G24" s="12"/>
      <c r="H24" s="43" t="s">
        <v>174</v>
      </c>
      <c r="I24" s="12"/>
      <c r="J24" s="12"/>
      <c r="K24" s="12">
        <v>1</v>
      </c>
      <c r="L24" s="12"/>
      <c r="M24" s="12" t="s">
        <v>175</v>
      </c>
      <c r="N24" s="12" t="s">
        <v>176</v>
      </c>
      <c r="O24" s="30"/>
      <c r="P24" s="12"/>
      <c r="Q24" s="12"/>
      <c r="R24" s="12">
        <v>1</v>
      </c>
      <c r="S24" s="12">
        <v>1</v>
      </c>
      <c r="T24" s="12" t="s">
        <v>177</v>
      </c>
      <c r="U24" s="12"/>
      <c r="V24" s="12">
        <v>1</v>
      </c>
      <c r="W24" s="12" t="s">
        <v>152</v>
      </c>
      <c r="X24" s="12" t="s">
        <v>176</v>
      </c>
      <c r="Y24" s="12">
        <v>2</v>
      </c>
      <c r="Z24" s="12"/>
      <c r="AA24" s="12"/>
      <c r="AB24" s="13"/>
    </row>
    <row r="25" spans="1:28" ht="15.75">
      <c r="A25" s="18">
        <v>16</v>
      </c>
      <c r="B25" s="11" t="s">
        <v>178</v>
      </c>
      <c r="C25" s="11"/>
      <c r="D25" s="12"/>
      <c r="E25" s="12" t="s">
        <v>133</v>
      </c>
      <c r="F25" s="12" t="s">
        <v>179</v>
      </c>
      <c r="G25" s="12"/>
      <c r="H25" s="12"/>
      <c r="I25" s="12"/>
      <c r="J25" s="12" t="s">
        <v>141</v>
      </c>
      <c r="K25" s="12">
        <v>1</v>
      </c>
      <c r="L25" s="12"/>
      <c r="M25" s="12" t="s">
        <v>155</v>
      </c>
      <c r="N25" s="12" t="s">
        <v>180</v>
      </c>
      <c r="O25" s="30"/>
      <c r="P25" s="12">
        <v>2</v>
      </c>
      <c r="Q25" s="12"/>
      <c r="R25" s="12">
        <v>1</v>
      </c>
      <c r="S25" s="12"/>
      <c r="T25" s="12"/>
      <c r="U25" s="12"/>
      <c r="V25" s="12"/>
      <c r="W25" s="12"/>
      <c r="X25" s="12"/>
      <c r="Y25" s="12"/>
      <c r="Z25" s="12"/>
      <c r="AA25" s="12"/>
      <c r="AB25" s="13"/>
    </row>
    <row r="26" spans="1:28" ht="15.75">
      <c r="A26" s="18">
        <v>17</v>
      </c>
      <c r="B26" s="11" t="s">
        <v>181</v>
      </c>
      <c r="C26" s="11"/>
      <c r="D26" s="12"/>
      <c r="E26" s="12"/>
      <c r="F26" s="12" t="s">
        <v>136</v>
      </c>
      <c r="G26" s="12"/>
      <c r="H26" s="43" t="s">
        <v>182</v>
      </c>
      <c r="I26" s="12">
        <v>3</v>
      </c>
      <c r="J26" s="12"/>
      <c r="K26" s="12"/>
      <c r="L26" s="12"/>
      <c r="M26" s="12"/>
      <c r="N26" s="12"/>
      <c r="O26" s="30"/>
      <c r="P26" s="12"/>
      <c r="Q26" s="12" t="s">
        <v>180</v>
      </c>
      <c r="R26" s="12" t="s">
        <v>183</v>
      </c>
      <c r="S26" s="12"/>
      <c r="T26" s="12"/>
      <c r="U26" s="12" t="s">
        <v>184</v>
      </c>
      <c r="V26" s="12">
        <v>1</v>
      </c>
      <c r="W26" s="12"/>
      <c r="X26" s="12" t="s">
        <v>180</v>
      </c>
      <c r="Y26" s="12" t="s">
        <v>167</v>
      </c>
      <c r="Z26" s="12"/>
      <c r="AA26" s="12"/>
      <c r="AB26" s="13"/>
    </row>
    <row r="27" spans="1:28" ht="15.75">
      <c r="A27" s="18">
        <v>18</v>
      </c>
      <c r="B27" s="11" t="s">
        <v>185</v>
      </c>
      <c r="C27" s="11"/>
      <c r="D27" s="12"/>
      <c r="E27" s="12"/>
      <c r="F27" s="47" t="s">
        <v>186</v>
      </c>
      <c r="G27" s="12"/>
      <c r="H27" s="12"/>
      <c r="I27" s="12"/>
      <c r="J27" s="12">
        <v>3</v>
      </c>
      <c r="K27" s="12"/>
      <c r="L27" s="12" t="s">
        <v>187</v>
      </c>
      <c r="M27" s="12"/>
      <c r="N27" s="12"/>
      <c r="O27" s="30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</row>
    <row r="28" spans="1:28" ht="15.75">
      <c r="A28" s="18">
        <v>19</v>
      </c>
      <c r="B28" s="11" t="s">
        <v>188</v>
      </c>
      <c r="C28" s="11"/>
      <c r="D28" s="12"/>
      <c r="E28" s="12">
        <v>6</v>
      </c>
      <c r="F28" s="47" t="s">
        <v>189</v>
      </c>
      <c r="G28" s="12"/>
      <c r="H28" s="12">
        <v>3</v>
      </c>
      <c r="I28" s="12"/>
      <c r="J28" s="12"/>
      <c r="K28" s="12"/>
      <c r="L28" s="12" t="s">
        <v>144</v>
      </c>
      <c r="M28" s="12"/>
      <c r="N28" s="12">
        <v>3</v>
      </c>
      <c r="O28" s="30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3"/>
    </row>
    <row r="29" spans="1:28" ht="15.75">
      <c r="A29" s="18">
        <v>20</v>
      </c>
      <c r="B29" s="11" t="s">
        <v>190</v>
      </c>
      <c r="C29" s="11"/>
      <c r="D29" s="12"/>
      <c r="E29" s="12" t="s">
        <v>147</v>
      </c>
      <c r="F29" s="12"/>
      <c r="G29" s="12">
        <v>4</v>
      </c>
      <c r="H29" s="12"/>
      <c r="I29" s="12"/>
      <c r="J29" s="12"/>
      <c r="K29" s="12" t="s">
        <v>191</v>
      </c>
      <c r="L29" s="12">
        <v>3</v>
      </c>
      <c r="M29" s="12" t="s">
        <v>167</v>
      </c>
      <c r="N29" s="12"/>
      <c r="O29" s="30"/>
      <c r="P29" s="12">
        <v>1</v>
      </c>
      <c r="Q29" s="12"/>
      <c r="R29" s="12">
        <v>3</v>
      </c>
      <c r="S29" s="12"/>
      <c r="T29" s="12" t="s">
        <v>192</v>
      </c>
      <c r="U29" s="12" t="s">
        <v>183</v>
      </c>
      <c r="V29" s="12" t="s">
        <v>193</v>
      </c>
      <c r="W29" s="12">
        <v>2</v>
      </c>
      <c r="X29" s="12" t="s">
        <v>166</v>
      </c>
      <c r="Y29" s="12" t="s">
        <v>166</v>
      </c>
      <c r="Z29" s="12" t="s">
        <v>194</v>
      </c>
      <c r="AA29" s="12"/>
      <c r="AB29" s="13"/>
    </row>
    <row r="30" spans="1:28" ht="15.75">
      <c r="A30" s="18">
        <v>21</v>
      </c>
      <c r="B30" s="11" t="s">
        <v>195</v>
      </c>
      <c r="C30" s="11"/>
      <c r="D30" s="12"/>
      <c r="E30" s="12" t="s">
        <v>196</v>
      </c>
      <c r="F30" s="12"/>
      <c r="G30" s="12" t="s">
        <v>167</v>
      </c>
      <c r="H30" s="12"/>
      <c r="I30" s="12" t="s">
        <v>197</v>
      </c>
      <c r="J30" s="12"/>
      <c r="K30" s="12"/>
      <c r="L30" s="12"/>
      <c r="M30" s="12"/>
      <c r="N30" s="12">
        <v>4</v>
      </c>
      <c r="O30" s="30"/>
      <c r="P30" s="12" t="s">
        <v>198</v>
      </c>
      <c r="Q30" s="12" t="s">
        <v>175</v>
      </c>
      <c r="R30" s="12"/>
      <c r="S30" s="12" t="s">
        <v>199</v>
      </c>
      <c r="T30" s="12"/>
      <c r="U30" s="12">
        <v>2</v>
      </c>
      <c r="V30" s="12" t="s">
        <v>184</v>
      </c>
      <c r="W30" s="12" t="s">
        <v>200</v>
      </c>
      <c r="X30" s="12"/>
      <c r="Y30" s="12"/>
      <c r="Z30" s="12"/>
      <c r="AA30" s="12"/>
      <c r="AB30" s="13"/>
    </row>
    <row r="31" spans="1:28" ht="15.75">
      <c r="A31" s="18">
        <v>22</v>
      </c>
      <c r="B31" s="11" t="s">
        <v>201</v>
      </c>
      <c r="C31" s="11"/>
      <c r="D31" s="12"/>
      <c r="E31" s="12" t="s">
        <v>202</v>
      </c>
      <c r="F31" s="12" t="s">
        <v>203</v>
      </c>
      <c r="G31" s="12" t="s">
        <v>204</v>
      </c>
      <c r="H31" s="12"/>
      <c r="I31" s="12"/>
      <c r="J31" s="12" t="s">
        <v>130</v>
      </c>
      <c r="K31" s="12" t="s">
        <v>132</v>
      </c>
      <c r="L31" s="12"/>
      <c r="M31" s="12" t="s">
        <v>205</v>
      </c>
      <c r="N31" s="12" t="s">
        <v>206</v>
      </c>
      <c r="O31" s="30"/>
      <c r="P31" s="12"/>
      <c r="Q31" s="12" t="s">
        <v>155</v>
      </c>
      <c r="R31" s="12">
        <v>2</v>
      </c>
      <c r="S31" s="12" t="s">
        <v>180</v>
      </c>
      <c r="T31" s="12" t="s">
        <v>155</v>
      </c>
      <c r="U31" s="12"/>
      <c r="V31" s="12"/>
      <c r="W31" s="12"/>
      <c r="X31" s="12"/>
      <c r="Y31" s="12" t="s">
        <v>155</v>
      </c>
      <c r="Z31" s="38" t="s">
        <v>207</v>
      </c>
      <c r="AA31" s="12" t="s">
        <v>180</v>
      </c>
      <c r="AB31" s="13" t="s">
        <v>205</v>
      </c>
    </row>
    <row r="32" spans="1:28" ht="15.75">
      <c r="A32" s="18"/>
      <c r="B32" s="11"/>
      <c r="C32" s="11"/>
      <c r="D32" s="12"/>
      <c r="E32" s="12"/>
      <c r="F32" s="12"/>
      <c r="G32" s="12"/>
      <c r="H32" s="12"/>
      <c r="I32" s="12"/>
      <c r="J32" s="12"/>
      <c r="K32" s="12" t="s">
        <v>208</v>
      </c>
      <c r="L32" s="12"/>
      <c r="M32" s="12"/>
      <c r="N32" s="12"/>
      <c r="O32" s="30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</row>
    <row r="33" spans="1:28" ht="15.75">
      <c r="A33" s="18">
        <v>23</v>
      </c>
      <c r="B33" s="11" t="s">
        <v>209</v>
      </c>
      <c r="C33" s="11"/>
      <c r="D33" s="12" t="s">
        <v>210</v>
      </c>
      <c r="E33" s="12"/>
      <c r="F33" s="12" t="s">
        <v>211</v>
      </c>
      <c r="G33" s="12" t="s">
        <v>197</v>
      </c>
      <c r="H33" s="12" t="s">
        <v>212</v>
      </c>
      <c r="I33" s="12"/>
      <c r="J33" s="12"/>
      <c r="K33" s="12"/>
      <c r="L33" s="12" t="s">
        <v>196</v>
      </c>
      <c r="M33" s="12"/>
      <c r="N33" s="12"/>
      <c r="O33" s="30"/>
      <c r="P33" s="12"/>
      <c r="Q33" s="12">
        <v>6</v>
      </c>
      <c r="R33" s="12"/>
      <c r="S33" s="12"/>
      <c r="T33" s="12">
        <v>2</v>
      </c>
      <c r="U33" s="12"/>
      <c r="V33" s="12">
        <v>2</v>
      </c>
      <c r="W33" s="12" t="s">
        <v>213</v>
      </c>
      <c r="X33" s="12">
        <v>1</v>
      </c>
      <c r="Y33" s="12"/>
      <c r="Z33" s="12" t="s">
        <v>214</v>
      </c>
      <c r="AA33" s="12"/>
      <c r="AB33" s="13"/>
    </row>
    <row r="34" spans="1:28" ht="15.75">
      <c r="A34" s="18">
        <v>24</v>
      </c>
      <c r="B34" s="11" t="s">
        <v>215</v>
      </c>
      <c r="C34" s="11"/>
      <c r="D34" s="12" t="s">
        <v>216</v>
      </c>
      <c r="E34" s="12" t="s">
        <v>217</v>
      </c>
      <c r="F34" s="12"/>
      <c r="G34" s="12" t="s">
        <v>218</v>
      </c>
      <c r="H34" s="12" t="s">
        <v>186</v>
      </c>
      <c r="I34" s="12"/>
      <c r="J34" s="12"/>
      <c r="K34" s="12"/>
      <c r="L34" s="12" t="s">
        <v>219</v>
      </c>
      <c r="M34" s="12"/>
      <c r="N34" s="12"/>
      <c r="O34" s="30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/>
    </row>
    <row r="35" spans="1:28" ht="15.75" customHeight="1">
      <c r="A35" s="18">
        <v>25</v>
      </c>
      <c r="B35" s="11" t="s">
        <v>220</v>
      </c>
      <c r="C35" s="11"/>
      <c r="D35" s="12">
        <v>3</v>
      </c>
      <c r="E35" s="12"/>
      <c r="F35" s="12" t="s">
        <v>196</v>
      </c>
      <c r="G35" s="12" t="s">
        <v>221</v>
      </c>
      <c r="H35" s="12"/>
      <c r="I35" s="12" t="s">
        <v>130</v>
      </c>
      <c r="J35" s="12"/>
      <c r="K35" s="12" t="s">
        <v>184</v>
      </c>
      <c r="L35" s="12"/>
      <c r="M35" s="12">
        <v>5</v>
      </c>
      <c r="N35" s="12" t="s">
        <v>186</v>
      </c>
      <c r="O35" s="30"/>
      <c r="P35" s="12" t="s">
        <v>222</v>
      </c>
      <c r="Q35" s="12" t="s">
        <v>223</v>
      </c>
      <c r="R35" s="12" t="s">
        <v>167</v>
      </c>
      <c r="S35" s="12"/>
      <c r="T35" s="12" t="s">
        <v>213</v>
      </c>
      <c r="U35" s="12"/>
      <c r="V35" s="12"/>
      <c r="W35" s="12" t="s">
        <v>183</v>
      </c>
      <c r="X35" s="12"/>
      <c r="Y35" s="38" t="s">
        <v>224</v>
      </c>
      <c r="Z35" s="12" t="s">
        <v>167</v>
      </c>
      <c r="AA35" s="12"/>
      <c r="AB35" s="13"/>
    </row>
    <row r="36" spans="1:28" ht="15.75">
      <c r="A36" s="18">
        <v>26</v>
      </c>
      <c r="B36" s="11" t="s">
        <v>225</v>
      </c>
      <c r="C36" s="11"/>
      <c r="D36" s="12"/>
      <c r="E36" s="12"/>
      <c r="F36" s="12" t="s">
        <v>219</v>
      </c>
      <c r="G36" s="12"/>
      <c r="H36" s="12"/>
      <c r="I36" s="12" t="s">
        <v>141</v>
      </c>
      <c r="J36" s="12"/>
      <c r="K36" s="12" t="s">
        <v>204</v>
      </c>
      <c r="L36" s="12"/>
      <c r="M36" s="12"/>
      <c r="N36" s="12"/>
      <c r="O36" s="30"/>
      <c r="P36" s="12">
        <v>4</v>
      </c>
      <c r="Q36" s="12"/>
      <c r="R36" s="12"/>
      <c r="S36" s="12" t="s">
        <v>171</v>
      </c>
      <c r="T36" s="12"/>
      <c r="U36" s="12">
        <v>1</v>
      </c>
      <c r="V36" s="12"/>
      <c r="W36" s="12" t="s">
        <v>167</v>
      </c>
      <c r="X36" s="12" t="s">
        <v>183</v>
      </c>
      <c r="Y36" s="12"/>
      <c r="Z36" s="12"/>
      <c r="AA36" s="12"/>
      <c r="AB36" s="13"/>
    </row>
    <row r="37" spans="1:28" ht="15.75">
      <c r="A37" s="18">
        <v>27</v>
      </c>
      <c r="B37" s="11" t="s">
        <v>226</v>
      </c>
      <c r="C37" s="11"/>
      <c r="D37" s="12"/>
      <c r="E37" s="12" t="s">
        <v>227</v>
      </c>
      <c r="F37" s="12"/>
      <c r="G37" s="12"/>
      <c r="H37" s="12">
        <v>6</v>
      </c>
      <c r="I37" s="12"/>
      <c r="J37" s="12"/>
      <c r="K37" s="12"/>
      <c r="L37" s="12" t="s">
        <v>149</v>
      </c>
      <c r="M37" s="12" t="s">
        <v>145</v>
      </c>
      <c r="N37" s="12"/>
      <c r="O37" s="30"/>
      <c r="P37" s="12"/>
      <c r="Q37" s="12"/>
      <c r="R37" s="12"/>
      <c r="S37" s="12" t="s">
        <v>228</v>
      </c>
      <c r="T37" s="12" t="s">
        <v>167</v>
      </c>
      <c r="U37" s="12"/>
      <c r="V37" s="12" t="s">
        <v>167</v>
      </c>
      <c r="W37" s="12"/>
      <c r="X37" s="12"/>
      <c r="Y37" s="12"/>
      <c r="Z37" s="12"/>
      <c r="AA37" s="12"/>
      <c r="AB37" s="13"/>
    </row>
    <row r="38" spans="1:28" ht="15.75">
      <c r="A38" s="18">
        <v>28</v>
      </c>
      <c r="B38" s="11" t="s">
        <v>229</v>
      </c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v>1</v>
      </c>
      <c r="O38" s="30"/>
      <c r="P38" s="12"/>
      <c r="Q38" s="12" t="s">
        <v>159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</row>
    <row r="39" spans="1:28" ht="16.5" thickBo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0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</row>
    <row r="40" spans="1:28" ht="16.5" thickTop="1">
      <c r="A40" s="14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0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3"/>
    </row>
    <row r="41" spans="1:28" ht="15.75">
      <c r="A41" s="14"/>
      <c r="B41" s="15" t="s">
        <v>230</v>
      </c>
      <c r="C41" s="15"/>
      <c r="D41" s="20" t="s">
        <v>231</v>
      </c>
      <c r="E41" s="20" t="s">
        <v>231</v>
      </c>
      <c r="F41" s="20" t="s">
        <v>231</v>
      </c>
      <c r="G41" s="20" t="s">
        <v>231</v>
      </c>
      <c r="H41" s="20" t="s">
        <v>231</v>
      </c>
      <c r="I41" s="20" t="s">
        <v>231</v>
      </c>
      <c r="J41" s="20" t="s">
        <v>231</v>
      </c>
      <c r="K41" s="20" t="s">
        <v>231</v>
      </c>
      <c r="L41" s="20" t="s">
        <v>231</v>
      </c>
      <c r="M41" s="20" t="s">
        <v>231</v>
      </c>
      <c r="N41" s="20" t="s">
        <v>231</v>
      </c>
      <c r="O41" s="30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/>
    </row>
    <row r="42" spans="1:28" ht="15.75">
      <c r="A42" s="14"/>
      <c r="B42" s="11" t="s">
        <v>232</v>
      </c>
      <c r="C42" s="11"/>
      <c r="D42" s="12">
        <f>4+3+3+3+11+2+14+17</f>
        <v>57</v>
      </c>
      <c r="E42" s="12">
        <f>2+3+4+6</f>
        <v>15</v>
      </c>
      <c r="F42" s="12">
        <f>4+4+3+6</f>
        <v>17</v>
      </c>
      <c r="G42" s="12">
        <f>5+4+2+5+4</f>
        <v>20</v>
      </c>
      <c r="H42" s="12">
        <f>4+2+4+2+6</f>
        <v>18</v>
      </c>
      <c r="I42" s="12">
        <f>4</f>
        <v>4</v>
      </c>
      <c r="J42" s="12">
        <f>11+7+12</f>
        <v>30</v>
      </c>
      <c r="K42" s="12">
        <f>3+10</f>
        <v>13</v>
      </c>
      <c r="L42" s="12">
        <f>8+6</f>
        <v>14</v>
      </c>
      <c r="M42" s="12">
        <f>2+5</f>
        <v>7</v>
      </c>
      <c r="N42" s="12">
        <f>4+20</f>
        <v>24</v>
      </c>
      <c r="O42" s="30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/>
    </row>
    <row r="43" spans="1:28" ht="15.75">
      <c r="A43" s="14"/>
      <c r="B43" s="11" t="s">
        <v>233</v>
      </c>
      <c r="C43" s="11"/>
      <c r="D43" s="12">
        <f>10+6+4+3</f>
        <v>23</v>
      </c>
      <c r="E43" s="12">
        <f>3+3+8+2+7+3+4</f>
        <v>30</v>
      </c>
      <c r="F43" s="12">
        <f>8+2+4+3+5</f>
        <v>22</v>
      </c>
      <c r="G43" s="12">
        <f>10+3+7</f>
        <v>20</v>
      </c>
      <c r="H43" s="12">
        <f>8+2+6</f>
        <v>16</v>
      </c>
      <c r="I43" s="12">
        <f>6+2+2</f>
        <v>10</v>
      </c>
      <c r="J43" s="3">
        <f>14+8+8</f>
        <v>30</v>
      </c>
      <c r="K43" s="3">
        <f>12+10</f>
        <v>22</v>
      </c>
      <c r="L43" s="3">
        <f>17+10+14</f>
        <v>41</v>
      </c>
      <c r="M43" s="3">
        <f>10+8+5</f>
        <v>23</v>
      </c>
      <c r="N43" s="3">
        <f>4+4+4+4+2+2</f>
        <v>20</v>
      </c>
      <c r="O43" s="30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/>
    </row>
    <row r="44" spans="1:28" ht="15.75">
      <c r="A44" s="14"/>
      <c r="B44" s="11"/>
      <c r="C44" s="11"/>
      <c r="D44" s="4">
        <f aca="true" t="shared" si="0" ref="D44:N44">SUM(D42:D43)</f>
        <v>80</v>
      </c>
      <c r="E44" s="4">
        <f t="shared" si="0"/>
        <v>45</v>
      </c>
      <c r="F44" s="4">
        <f t="shared" si="0"/>
        <v>39</v>
      </c>
      <c r="G44" s="4">
        <f t="shared" si="0"/>
        <v>40</v>
      </c>
      <c r="H44" s="4">
        <f t="shared" si="0"/>
        <v>34</v>
      </c>
      <c r="I44" s="4">
        <f t="shared" si="0"/>
        <v>14</v>
      </c>
      <c r="J44" s="4">
        <f t="shared" si="0"/>
        <v>60</v>
      </c>
      <c r="K44" s="4">
        <f t="shared" si="0"/>
        <v>35</v>
      </c>
      <c r="L44" s="4">
        <f t="shared" si="0"/>
        <v>55</v>
      </c>
      <c r="M44" s="4">
        <f t="shared" si="0"/>
        <v>30</v>
      </c>
      <c r="N44" s="4">
        <f t="shared" si="0"/>
        <v>44</v>
      </c>
      <c r="O44" s="30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3"/>
    </row>
    <row r="45" spans="1:28" ht="15.75">
      <c r="A45" s="14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30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</row>
    <row r="46" spans="1:28" ht="15.75">
      <c r="A46" s="14"/>
      <c r="B46" s="15" t="s">
        <v>234</v>
      </c>
      <c r="C46" s="15"/>
      <c r="D46" s="20"/>
      <c r="E46" s="20"/>
      <c r="F46" s="20"/>
      <c r="G46" s="20"/>
      <c r="H46" s="12"/>
      <c r="I46" s="12"/>
      <c r="J46" s="12"/>
      <c r="K46" s="12"/>
      <c r="L46" s="12"/>
      <c r="M46" s="12"/>
      <c r="N46" s="12"/>
      <c r="O46" s="30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3"/>
    </row>
    <row r="47" spans="1:28" ht="15.75">
      <c r="A47" s="14"/>
      <c r="B47" s="11" t="s">
        <v>232</v>
      </c>
      <c r="C47" s="11"/>
      <c r="D47" s="12">
        <f>14+20</f>
        <v>34</v>
      </c>
      <c r="E47" s="12">
        <f>4+4+4+2+4+2+2+2+4</f>
        <v>28</v>
      </c>
      <c r="F47" s="12">
        <f>2+2+4+4+4+4+6+3+6+2+6</f>
        <v>43</v>
      </c>
      <c r="G47" s="12">
        <f>6+3+3+2+2+3+6+6+3+4+3+3</f>
        <v>44</v>
      </c>
      <c r="H47" s="12">
        <f>6+2+2+4+6+3+3+20+20</f>
        <v>66</v>
      </c>
      <c r="I47" s="12">
        <f>3+8+3+10+20+16+6</f>
        <v>66</v>
      </c>
      <c r="J47" s="12">
        <f>14+3+20</f>
        <v>37</v>
      </c>
      <c r="K47" s="12">
        <f>10+20+20+14</f>
        <v>64</v>
      </c>
      <c r="L47" s="12">
        <f>10+10+20+10</f>
        <v>50</v>
      </c>
      <c r="M47" s="12">
        <f>3+20+6+4+6+4+20</f>
        <v>63</v>
      </c>
      <c r="N47" s="12">
        <f>4+2+1+2+4+4+2+4+2+3+4</f>
        <v>32</v>
      </c>
      <c r="O47" s="30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3"/>
    </row>
    <row r="48" spans="1:28" ht="15.75">
      <c r="A48" s="14"/>
      <c r="B48" s="11" t="s">
        <v>233</v>
      </c>
      <c r="C48" s="11"/>
      <c r="D48" s="12">
        <f>6</f>
        <v>6</v>
      </c>
      <c r="E48" s="12">
        <f>2+3+6+2+4+3+4+3+3+5+5+3+4</f>
        <v>47</v>
      </c>
      <c r="F48" s="12">
        <f>1+4+8+6+6+2+5+4+2</f>
        <v>38</v>
      </c>
      <c r="G48" s="12">
        <f>3+3+4+5+6+5+10</f>
        <v>36</v>
      </c>
      <c r="H48" s="12">
        <f>6+6+2+6</f>
        <v>20</v>
      </c>
      <c r="I48" s="12">
        <f>4+3+3+2+5+2+3+4+10+4</f>
        <v>40</v>
      </c>
      <c r="J48" s="3">
        <f>6+17</f>
        <v>23</v>
      </c>
      <c r="K48" s="3">
        <f>15+6</f>
        <v>21</v>
      </c>
      <c r="L48" s="3">
        <f>5+10</f>
        <v>15</v>
      </c>
      <c r="M48" s="3">
        <f>10+7+10</f>
        <v>27</v>
      </c>
      <c r="N48" s="3">
        <f>10+2+5+2+5+4+5+4+2+5</f>
        <v>44</v>
      </c>
      <c r="O48" s="30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3"/>
    </row>
    <row r="49" spans="1:28" ht="15.75">
      <c r="A49" s="14"/>
      <c r="B49" s="11"/>
      <c r="C49" s="11"/>
      <c r="D49" s="4">
        <f aca="true" t="shared" si="1" ref="D49:N49">SUM(D47:D48)</f>
        <v>40</v>
      </c>
      <c r="E49" s="4">
        <f t="shared" si="1"/>
        <v>75</v>
      </c>
      <c r="F49" s="4">
        <f t="shared" si="1"/>
        <v>81</v>
      </c>
      <c r="G49" s="4">
        <f t="shared" si="1"/>
        <v>80</v>
      </c>
      <c r="H49" s="4">
        <f t="shared" si="1"/>
        <v>86</v>
      </c>
      <c r="I49" s="4">
        <f t="shared" si="1"/>
        <v>106</v>
      </c>
      <c r="J49" s="4">
        <f t="shared" si="1"/>
        <v>60</v>
      </c>
      <c r="K49" s="4">
        <f t="shared" si="1"/>
        <v>85</v>
      </c>
      <c r="L49" s="4">
        <f t="shared" si="1"/>
        <v>65</v>
      </c>
      <c r="M49" s="4">
        <f t="shared" si="1"/>
        <v>90</v>
      </c>
      <c r="N49" s="4">
        <f t="shared" si="1"/>
        <v>76</v>
      </c>
      <c r="O49" s="30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3"/>
    </row>
    <row r="50" spans="1:28" ht="15.75">
      <c r="A50" s="14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0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3"/>
    </row>
    <row r="51" spans="1:28" ht="16.5" thickBot="1">
      <c r="A51" s="14"/>
      <c r="B51" s="15" t="s">
        <v>235</v>
      </c>
      <c r="C51" s="15"/>
      <c r="D51" s="5">
        <f aca="true" t="shared" si="2" ref="D51:N51">D44+D49</f>
        <v>120</v>
      </c>
      <c r="E51" s="5">
        <f t="shared" si="2"/>
        <v>120</v>
      </c>
      <c r="F51" s="5">
        <f t="shared" si="2"/>
        <v>120</v>
      </c>
      <c r="G51" s="5">
        <f t="shared" si="2"/>
        <v>120</v>
      </c>
      <c r="H51" s="5">
        <f t="shared" si="2"/>
        <v>120</v>
      </c>
      <c r="I51" s="5">
        <f t="shared" si="2"/>
        <v>120</v>
      </c>
      <c r="J51" s="5">
        <f t="shared" si="2"/>
        <v>120</v>
      </c>
      <c r="K51" s="5">
        <f t="shared" si="2"/>
        <v>120</v>
      </c>
      <c r="L51" s="5">
        <f t="shared" si="2"/>
        <v>120</v>
      </c>
      <c r="M51" s="5">
        <f t="shared" si="2"/>
        <v>120</v>
      </c>
      <c r="N51" s="5">
        <f t="shared" si="2"/>
        <v>120</v>
      </c>
      <c r="O51" s="30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</row>
    <row r="52" spans="1:28" ht="16.5" thickTop="1">
      <c r="A52" s="14"/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3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3"/>
    </row>
    <row r="53" spans="1:28" ht="15.75">
      <c r="A53" s="14"/>
      <c r="B53" s="15" t="s">
        <v>236</v>
      </c>
      <c r="C53" s="15"/>
      <c r="D53" s="41">
        <v>0.78</v>
      </c>
      <c r="E53" s="41">
        <v>0.75</v>
      </c>
      <c r="F53" s="41">
        <v>0.55</v>
      </c>
      <c r="G53" s="41">
        <v>0.6</v>
      </c>
      <c r="H53" s="41">
        <v>0.44</v>
      </c>
      <c r="I53" s="41">
        <v>0.56</v>
      </c>
      <c r="J53" s="41">
        <v>0.57</v>
      </c>
      <c r="K53" s="41">
        <v>0.45</v>
      </c>
      <c r="L53" s="41">
        <v>0.51</v>
      </c>
      <c r="M53" s="41">
        <v>0.54</v>
      </c>
      <c r="N53" s="41">
        <v>0.52</v>
      </c>
      <c r="O53" s="30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3"/>
    </row>
    <row r="54" spans="1:28" ht="16.5" thickBot="1">
      <c r="A54" s="21"/>
      <c r="B54" s="22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3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School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HKSC</dc:creator>
  <cp:keywords/>
  <dc:description/>
  <cp:lastModifiedBy>ft-share</cp:lastModifiedBy>
  <cp:lastPrinted>2016-04-11T10:21:55Z</cp:lastPrinted>
  <dcterms:created xsi:type="dcterms:W3CDTF">2011-08-12T06:34:13Z</dcterms:created>
  <dcterms:modified xsi:type="dcterms:W3CDTF">2016-04-11T10:35:53Z</dcterms:modified>
  <cp:category/>
  <cp:version/>
  <cp:contentType/>
  <cp:contentStatus/>
</cp:coreProperties>
</file>